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Admin\Documents\Personal\BobBacon.net\"/>
    </mc:Choice>
  </mc:AlternateContent>
  <xr:revisionPtr revIDLastSave="0" documentId="8_{CAA1B617-7116-4885-A780-9ABD91CC0941}" xr6:coauthVersionLast="45" xr6:coauthVersionMax="45" xr10:uidLastSave="{00000000-0000-0000-0000-000000000000}"/>
  <bookViews>
    <workbookView xWindow="-3578" yWindow="-21098" windowWidth="38596" windowHeight="21196" xr2:uid="{00000000-000D-0000-FFFF-FFFF00000000}"/>
  </bookViews>
  <sheets>
    <sheet name="Macro Variables" sheetId="4" r:id="rId1"/>
    <sheet name="Region #1" sheetId="5" r:id="rId2"/>
    <sheet name="Region #2" sheetId="6" r:id="rId3"/>
    <sheet name="Region #3" sheetId="7" r:id="rId4"/>
    <sheet name="Summary" sheetId="8" r:id="rId5"/>
  </sheets>
  <definedNames>
    <definedName name="Fiscal_Year_Start">'Macro Variables'!$G$3</definedName>
    <definedName name="M1_Seasonality_Ramp">'Macro Variables'!$L$8</definedName>
    <definedName name="M2_Seasonality_Ramp">'Macro Variables'!$L$9</definedName>
    <definedName name="M3_Seasonality_Ramp">'Macro Variables'!$L$10</definedName>
    <definedName name="Mgrs_Overassignment">'Macro Variables'!$G$4</definedName>
    <definedName name="Q1_Seasonality_Ramp">'Macro Variables'!$H$8</definedName>
    <definedName name="Q2_Seasonality_Ramp">'Macro Variables'!$H$9</definedName>
    <definedName name="Q3_Seasonality_Ramp">'Macro Variables'!$H$10</definedName>
    <definedName name="Q4_Seasonality_Ramp">'Macro Variables'!$H$11</definedName>
    <definedName name="Quota_Rounding_Zeros">'Macro Variables'!$G$5</definedName>
    <definedName name="Role_1">'Macro Variables'!$C$8</definedName>
    <definedName name="Role_1_Month_1_IntraQuarter">'Macro Variables'!#REF!</definedName>
    <definedName name="Role_1_Month_1_New_Hire_Ramp">'Macro Variables'!$D$17</definedName>
    <definedName name="Role_1_Month_2_IntraQuarter">'Macro Variables'!#REF!</definedName>
    <definedName name="Role_1_Month_2_New_Hire_Ramp">'Macro Variables'!$D$18</definedName>
    <definedName name="Role_1_Month_3_IntraQuarter">'Macro Variables'!#REF!</definedName>
    <definedName name="Role_1_Month_3_New_Hire_Ramp">'Macro Variables'!$D$19</definedName>
    <definedName name="Role_1_Month_4_New_Hire_Ramp">'Macro Variables'!$D$20</definedName>
    <definedName name="Role_1_Month_5_New_Hire_Ramp">'Macro Variables'!$D$21</definedName>
    <definedName name="Role_1_Month_6_New_Hire_Ramp">'Macro Variables'!$D$22</definedName>
    <definedName name="Role_1_Quota">'Macro Variables'!$D$16</definedName>
    <definedName name="Role_2">'Macro Variables'!$C$9</definedName>
    <definedName name="Role_2_Month_1_IntraQuarter">'Macro Variables'!#REF!</definedName>
    <definedName name="Role_2_Month_1_New_Hire_Ramp">'Macro Variables'!$H$17</definedName>
    <definedName name="Role_2_Month_2_IntraQuarter">'Macro Variables'!#REF!</definedName>
    <definedName name="Role_2_Month_2_New_Hire_Ramp">'Macro Variables'!$H$18</definedName>
    <definedName name="Role_2_Month_3_IntraQuarter">'Macro Variables'!#REF!</definedName>
    <definedName name="Role_2_Month_3_New_Hire_Ramp">'Macro Variables'!$H$19</definedName>
    <definedName name="Role_2_Month_4_New_Hire_Ramp">'Macro Variables'!$H$20</definedName>
    <definedName name="Role_2_Month_5_New_Hire_Ramp">'Macro Variables'!$H$21</definedName>
    <definedName name="Role_2_Month_6_New_Hire_Ramp">'Macro Variables'!$H$22</definedName>
    <definedName name="Role_2_Quota">'Macro Variables'!$H$16</definedName>
    <definedName name="Role_3">'Macro Variables'!$C$10</definedName>
    <definedName name="Role_3_Month_1_IntraQuarter">'Macro Variables'!#REF!</definedName>
    <definedName name="Role_3_Month_1_New_Hire_Ramp">'Macro Variables'!$L$17</definedName>
    <definedName name="Role_3_Month_2_IntraQuarter">'Macro Variables'!#REF!</definedName>
    <definedName name="Role_3_Month_2_New_Hire_Ramp">'Macro Variables'!$L$18</definedName>
    <definedName name="Role_3_Month_3_IntraQuarter">'Macro Variables'!#REF!</definedName>
    <definedName name="Role_3_Month_3_New_Hire_Ramp">'Macro Variables'!$L$19</definedName>
    <definedName name="Role_3_Month_4_New_Hire_Ramp">'Macro Variables'!$L$20</definedName>
    <definedName name="Role_3_Month_5_New_Hire_Ramp">'Macro Variables'!$L$21</definedName>
    <definedName name="Role_3_Month_6_New_Hire_Ramp">'Macro Variables'!$L$22</definedName>
    <definedName name="Role_3_Quota">'Macro Variables'!$L$16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4" i="7" l="1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13" i="7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13" i="6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13" i="5"/>
  <c r="D11" i="8" l="1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C11" i="8"/>
  <c r="W30" i="7"/>
  <c r="V30" i="7"/>
  <c r="U30" i="7"/>
  <c r="S30" i="7"/>
  <c r="R30" i="7"/>
  <c r="Q30" i="7"/>
  <c r="N30" i="7"/>
  <c r="M30" i="7"/>
  <c r="K30" i="7"/>
  <c r="J30" i="7"/>
  <c r="I30" i="7"/>
  <c r="E30" i="7"/>
  <c r="W29" i="7"/>
  <c r="V29" i="7"/>
  <c r="U29" i="7"/>
  <c r="S29" i="7"/>
  <c r="R29" i="7"/>
  <c r="Q29" i="7"/>
  <c r="N29" i="7"/>
  <c r="M29" i="7"/>
  <c r="K29" i="7"/>
  <c r="J29" i="7"/>
  <c r="I29" i="7"/>
  <c r="E29" i="7"/>
  <c r="W28" i="7"/>
  <c r="V28" i="7"/>
  <c r="U28" i="7"/>
  <c r="S28" i="7"/>
  <c r="R28" i="7"/>
  <c r="Q28" i="7"/>
  <c r="N28" i="7"/>
  <c r="M28" i="7"/>
  <c r="K28" i="7"/>
  <c r="J28" i="7"/>
  <c r="I28" i="7"/>
  <c r="E28" i="7"/>
  <c r="W27" i="7"/>
  <c r="V27" i="7"/>
  <c r="U27" i="7"/>
  <c r="S27" i="7"/>
  <c r="R27" i="7"/>
  <c r="Q27" i="7"/>
  <c r="N27" i="7"/>
  <c r="M27" i="7"/>
  <c r="K27" i="7"/>
  <c r="J27" i="7"/>
  <c r="I27" i="7"/>
  <c r="E27" i="7"/>
  <c r="W26" i="7"/>
  <c r="V26" i="7"/>
  <c r="U26" i="7"/>
  <c r="S26" i="7"/>
  <c r="R26" i="7"/>
  <c r="Q26" i="7"/>
  <c r="N26" i="7"/>
  <c r="M26" i="7"/>
  <c r="K26" i="7"/>
  <c r="J26" i="7"/>
  <c r="I26" i="7"/>
  <c r="E26" i="7"/>
  <c r="W25" i="7"/>
  <c r="V25" i="7"/>
  <c r="U25" i="7"/>
  <c r="S25" i="7"/>
  <c r="R25" i="7"/>
  <c r="Q25" i="7"/>
  <c r="N25" i="7"/>
  <c r="M25" i="7"/>
  <c r="K25" i="7"/>
  <c r="J25" i="7"/>
  <c r="I25" i="7"/>
  <c r="E25" i="7"/>
  <c r="W24" i="7"/>
  <c r="V24" i="7"/>
  <c r="U24" i="7"/>
  <c r="S24" i="7"/>
  <c r="R24" i="7"/>
  <c r="Q24" i="7"/>
  <c r="N24" i="7"/>
  <c r="M24" i="7"/>
  <c r="K24" i="7"/>
  <c r="J24" i="7"/>
  <c r="I24" i="7"/>
  <c r="E24" i="7"/>
  <c r="W23" i="7"/>
  <c r="V23" i="7"/>
  <c r="U23" i="7"/>
  <c r="S23" i="7"/>
  <c r="R23" i="7"/>
  <c r="Q23" i="7"/>
  <c r="N23" i="7"/>
  <c r="M23" i="7"/>
  <c r="K23" i="7"/>
  <c r="J23" i="7"/>
  <c r="I23" i="7"/>
  <c r="E23" i="7"/>
  <c r="W22" i="7"/>
  <c r="V22" i="7"/>
  <c r="U22" i="7"/>
  <c r="S22" i="7"/>
  <c r="R22" i="7"/>
  <c r="Q22" i="7"/>
  <c r="N22" i="7"/>
  <c r="M22" i="7"/>
  <c r="K22" i="7"/>
  <c r="J22" i="7"/>
  <c r="I22" i="7"/>
  <c r="E22" i="7"/>
  <c r="W21" i="7"/>
  <c r="V21" i="7"/>
  <c r="U21" i="7"/>
  <c r="S21" i="7"/>
  <c r="R21" i="7"/>
  <c r="Q21" i="7"/>
  <c r="N21" i="7"/>
  <c r="M21" i="7"/>
  <c r="K21" i="7"/>
  <c r="J21" i="7"/>
  <c r="I21" i="7"/>
  <c r="E21" i="7"/>
  <c r="W20" i="7"/>
  <c r="V20" i="7"/>
  <c r="U20" i="7"/>
  <c r="S20" i="7"/>
  <c r="R20" i="7"/>
  <c r="Q20" i="7"/>
  <c r="N20" i="7"/>
  <c r="M20" i="7"/>
  <c r="K20" i="7"/>
  <c r="J20" i="7"/>
  <c r="I20" i="7"/>
  <c r="E20" i="7"/>
  <c r="W19" i="7"/>
  <c r="V19" i="7"/>
  <c r="U19" i="7"/>
  <c r="S19" i="7"/>
  <c r="R19" i="7"/>
  <c r="Q19" i="7"/>
  <c r="N19" i="7"/>
  <c r="M19" i="7"/>
  <c r="K19" i="7"/>
  <c r="J19" i="7"/>
  <c r="I19" i="7"/>
  <c r="E19" i="7"/>
  <c r="W18" i="7"/>
  <c r="V18" i="7"/>
  <c r="U18" i="7"/>
  <c r="S18" i="7"/>
  <c r="R18" i="7"/>
  <c r="Q18" i="7"/>
  <c r="N18" i="7"/>
  <c r="M18" i="7"/>
  <c r="K18" i="7"/>
  <c r="J18" i="7"/>
  <c r="I18" i="7"/>
  <c r="E18" i="7"/>
  <c r="E17" i="7"/>
  <c r="V17" i="7" s="1"/>
  <c r="E16" i="7"/>
  <c r="R16" i="7" s="1"/>
  <c r="E15" i="7"/>
  <c r="W15" i="7" s="1"/>
  <c r="Q14" i="7"/>
  <c r="M14" i="7"/>
  <c r="I14" i="7"/>
  <c r="E14" i="7"/>
  <c r="W14" i="7" s="1"/>
  <c r="M13" i="7"/>
  <c r="E13" i="7"/>
  <c r="V13" i="7" s="1"/>
  <c r="Y12" i="7"/>
  <c r="W12" i="7"/>
  <c r="V12" i="7"/>
  <c r="V3" i="7" s="1"/>
  <c r="U12" i="7"/>
  <c r="U3" i="7" s="1"/>
  <c r="S12" i="7"/>
  <c r="S3" i="7" s="1"/>
  <c r="R12" i="7"/>
  <c r="R3" i="7" s="1"/>
  <c r="Q12" i="7"/>
  <c r="O12" i="7"/>
  <c r="O3" i="7" s="1"/>
  <c r="N12" i="7"/>
  <c r="N3" i="7" s="1"/>
  <c r="M12" i="7"/>
  <c r="M3" i="7" s="1"/>
  <c r="K12" i="7"/>
  <c r="K3" i="7" s="1"/>
  <c r="J12" i="7"/>
  <c r="J3" i="7" s="1"/>
  <c r="I12" i="7"/>
  <c r="I3" i="7" s="1"/>
  <c r="Y5" i="7"/>
  <c r="X5" i="7"/>
  <c r="W5" i="7"/>
  <c r="V5" i="7"/>
  <c r="U5" i="7"/>
  <c r="T5" i="7"/>
  <c r="S5" i="7"/>
  <c r="R5" i="7"/>
  <c r="Q5" i="7"/>
  <c r="P5" i="7"/>
  <c r="O5" i="7"/>
  <c r="N5" i="7"/>
  <c r="M5" i="7"/>
  <c r="L5" i="7"/>
  <c r="K5" i="7"/>
  <c r="J5" i="7"/>
  <c r="I5" i="7"/>
  <c r="H4" i="7"/>
  <c r="Y3" i="7"/>
  <c r="X3" i="7"/>
  <c r="W3" i="7"/>
  <c r="T3" i="7"/>
  <c r="Q3" i="7"/>
  <c r="P3" i="7"/>
  <c r="L3" i="7"/>
  <c r="W30" i="6"/>
  <c r="V30" i="6"/>
  <c r="U30" i="6"/>
  <c r="S30" i="6"/>
  <c r="R30" i="6"/>
  <c r="Q30" i="6"/>
  <c r="N30" i="6"/>
  <c r="M30" i="6"/>
  <c r="K30" i="6"/>
  <c r="J30" i="6"/>
  <c r="I30" i="6"/>
  <c r="E30" i="6"/>
  <c r="W29" i="6"/>
  <c r="V29" i="6"/>
  <c r="U29" i="6"/>
  <c r="S29" i="6"/>
  <c r="R29" i="6"/>
  <c r="Q29" i="6"/>
  <c r="N29" i="6"/>
  <c r="M29" i="6"/>
  <c r="K29" i="6"/>
  <c r="J29" i="6"/>
  <c r="I29" i="6"/>
  <c r="E29" i="6"/>
  <c r="W28" i="6"/>
  <c r="V28" i="6"/>
  <c r="U28" i="6"/>
  <c r="S28" i="6"/>
  <c r="R28" i="6"/>
  <c r="Q28" i="6"/>
  <c r="N28" i="6"/>
  <c r="M28" i="6"/>
  <c r="K28" i="6"/>
  <c r="J28" i="6"/>
  <c r="I28" i="6"/>
  <c r="E28" i="6"/>
  <c r="W27" i="6"/>
  <c r="V27" i="6"/>
  <c r="U27" i="6"/>
  <c r="S27" i="6"/>
  <c r="R27" i="6"/>
  <c r="Q27" i="6"/>
  <c r="N27" i="6"/>
  <c r="M27" i="6"/>
  <c r="K27" i="6"/>
  <c r="J27" i="6"/>
  <c r="I27" i="6"/>
  <c r="E27" i="6"/>
  <c r="W26" i="6"/>
  <c r="V26" i="6"/>
  <c r="U26" i="6"/>
  <c r="S26" i="6"/>
  <c r="R26" i="6"/>
  <c r="Q26" i="6"/>
  <c r="N26" i="6"/>
  <c r="M26" i="6"/>
  <c r="K26" i="6"/>
  <c r="J26" i="6"/>
  <c r="I26" i="6"/>
  <c r="E26" i="6"/>
  <c r="W25" i="6"/>
  <c r="V25" i="6"/>
  <c r="U25" i="6"/>
  <c r="S25" i="6"/>
  <c r="R25" i="6"/>
  <c r="Q25" i="6"/>
  <c r="N25" i="6"/>
  <c r="M25" i="6"/>
  <c r="K25" i="6"/>
  <c r="J25" i="6"/>
  <c r="I25" i="6"/>
  <c r="E25" i="6"/>
  <c r="W24" i="6"/>
  <c r="V24" i="6"/>
  <c r="U24" i="6"/>
  <c r="S24" i="6"/>
  <c r="R24" i="6"/>
  <c r="Q24" i="6"/>
  <c r="N24" i="6"/>
  <c r="M24" i="6"/>
  <c r="K24" i="6"/>
  <c r="J24" i="6"/>
  <c r="I24" i="6"/>
  <c r="E24" i="6"/>
  <c r="W23" i="6"/>
  <c r="V23" i="6"/>
  <c r="U23" i="6"/>
  <c r="S23" i="6"/>
  <c r="R23" i="6"/>
  <c r="Q23" i="6"/>
  <c r="N23" i="6"/>
  <c r="M23" i="6"/>
  <c r="K23" i="6"/>
  <c r="J23" i="6"/>
  <c r="I23" i="6"/>
  <c r="E23" i="6"/>
  <c r="W22" i="6"/>
  <c r="V22" i="6"/>
  <c r="U22" i="6"/>
  <c r="S22" i="6"/>
  <c r="R22" i="6"/>
  <c r="Q22" i="6"/>
  <c r="N22" i="6"/>
  <c r="M22" i="6"/>
  <c r="K22" i="6"/>
  <c r="J22" i="6"/>
  <c r="I22" i="6"/>
  <c r="E22" i="6"/>
  <c r="W21" i="6"/>
  <c r="V21" i="6"/>
  <c r="U21" i="6"/>
  <c r="S21" i="6"/>
  <c r="R21" i="6"/>
  <c r="Q21" i="6"/>
  <c r="N21" i="6"/>
  <c r="M21" i="6"/>
  <c r="K21" i="6"/>
  <c r="J21" i="6"/>
  <c r="I21" i="6"/>
  <c r="E21" i="6"/>
  <c r="W20" i="6"/>
  <c r="V20" i="6"/>
  <c r="U20" i="6"/>
  <c r="S20" i="6"/>
  <c r="R20" i="6"/>
  <c r="Q20" i="6"/>
  <c r="N20" i="6"/>
  <c r="M20" i="6"/>
  <c r="K20" i="6"/>
  <c r="J20" i="6"/>
  <c r="I20" i="6"/>
  <c r="E20" i="6"/>
  <c r="W19" i="6"/>
  <c r="V19" i="6"/>
  <c r="U19" i="6"/>
  <c r="S19" i="6"/>
  <c r="R19" i="6"/>
  <c r="Q19" i="6"/>
  <c r="N19" i="6"/>
  <c r="M19" i="6"/>
  <c r="K19" i="6"/>
  <c r="J19" i="6"/>
  <c r="I19" i="6"/>
  <c r="E19" i="6"/>
  <c r="W18" i="6"/>
  <c r="V18" i="6"/>
  <c r="U18" i="6"/>
  <c r="S18" i="6"/>
  <c r="R18" i="6"/>
  <c r="Q18" i="6"/>
  <c r="N18" i="6"/>
  <c r="M18" i="6"/>
  <c r="K18" i="6"/>
  <c r="J18" i="6"/>
  <c r="I18" i="6"/>
  <c r="E18" i="6"/>
  <c r="U17" i="6"/>
  <c r="E17" i="6"/>
  <c r="R17" i="6" s="1"/>
  <c r="W16" i="6"/>
  <c r="S16" i="6"/>
  <c r="K16" i="6"/>
  <c r="J16" i="6"/>
  <c r="E16" i="6"/>
  <c r="R16" i="6" s="1"/>
  <c r="E15" i="6"/>
  <c r="W15" i="6" s="1"/>
  <c r="Q14" i="6"/>
  <c r="N14" i="6"/>
  <c r="J14" i="6"/>
  <c r="I14" i="6"/>
  <c r="E14" i="6"/>
  <c r="R14" i="6" s="1"/>
  <c r="M13" i="6"/>
  <c r="K13" i="6"/>
  <c r="E13" i="6"/>
  <c r="R13" i="6" s="1"/>
  <c r="Y12" i="6"/>
  <c r="Y3" i="6" s="1"/>
  <c r="W12" i="6"/>
  <c r="W3" i="6" s="1"/>
  <c r="V12" i="6"/>
  <c r="V3" i="6" s="1"/>
  <c r="U12" i="6"/>
  <c r="U3" i="6" s="1"/>
  <c r="S12" i="6"/>
  <c r="S3" i="6" s="1"/>
  <c r="R12" i="6"/>
  <c r="R3" i="6" s="1"/>
  <c r="Q12" i="6"/>
  <c r="Q3" i="6" s="1"/>
  <c r="O12" i="6"/>
  <c r="N12" i="6"/>
  <c r="N3" i="6" s="1"/>
  <c r="M12" i="6"/>
  <c r="M3" i="6" s="1"/>
  <c r="K12" i="6"/>
  <c r="K3" i="6" s="1"/>
  <c r="J12" i="6"/>
  <c r="J3" i="6" s="1"/>
  <c r="I12" i="6"/>
  <c r="I3" i="6" s="1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4" i="6"/>
  <c r="B6" i="8" s="1"/>
  <c r="X3" i="6"/>
  <c r="T3" i="6"/>
  <c r="P3" i="6"/>
  <c r="O3" i="6"/>
  <c r="L3" i="6"/>
  <c r="W30" i="5"/>
  <c r="S30" i="5"/>
  <c r="K30" i="5"/>
  <c r="W29" i="5"/>
  <c r="S29" i="5"/>
  <c r="K29" i="5"/>
  <c r="W28" i="5"/>
  <c r="S28" i="5"/>
  <c r="K28" i="5"/>
  <c r="W27" i="5"/>
  <c r="S27" i="5"/>
  <c r="K27" i="5"/>
  <c r="W26" i="5"/>
  <c r="S26" i="5"/>
  <c r="K26" i="5"/>
  <c r="W25" i="5"/>
  <c r="S25" i="5"/>
  <c r="K25" i="5"/>
  <c r="W24" i="5"/>
  <c r="S24" i="5"/>
  <c r="K24" i="5"/>
  <c r="W23" i="5"/>
  <c r="S23" i="5"/>
  <c r="K23" i="5"/>
  <c r="W22" i="5"/>
  <c r="S22" i="5"/>
  <c r="K22" i="5"/>
  <c r="W21" i="5"/>
  <c r="S21" i="5"/>
  <c r="K21" i="5"/>
  <c r="V30" i="5"/>
  <c r="R30" i="5"/>
  <c r="N30" i="5"/>
  <c r="J30" i="5"/>
  <c r="V29" i="5"/>
  <c r="R29" i="5"/>
  <c r="N29" i="5"/>
  <c r="J29" i="5"/>
  <c r="V28" i="5"/>
  <c r="R28" i="5"/>
  <c r="N28" i="5"/>
  <c r="J28" i="5"/>
  <c r="V27" i="5"/>
  <c r="R27" i="5"/>
  <c r="N27" i="5"/>
  <c r="J27" i="5"/>
  <c r="V26" i="5"/>
  <c r="R26" i="5"/>
  <c r="N26" i="5"/>
  <c r="J26" i="5"/>
  <c r="V25" i="5"/>
  <c r="R25" i="5"/>
  <c r="N25" i="5"/>
  <c r="J25" i="5"/>
  <c r="V24" i="5"/>
  <c r="R24" i="5"/>
  <c r="N24" i="5"/>
  <c r="J24" i="5"/>
  <c r="V23" i="5"/>
  <c r="R23" i="5"/>
  <c r="N23" i="5"/>
  <c r="J23" i="5"/>
  <c r="V22" i="5"/>
  <c r="R22" i="5"/>
  <c r="N22" i="5"/>
  <c r="J22" i="5"/>
  <c r="V21" i="5"/>
  <c r="R21" i="5"/>
  <c r="N21" i="5"/>
  <c r="J21" i="5"/>
  <c r="U30" i="5"/>
  <c r="Q30" i="5"/>
  <c r="M30" i="5"/>
  <c r="I30" i="5"/>
  <c r="U29" i="5"/>
  <c r="Q29" i="5"/>
  <c r="M29" i="5"/>
  <c r="I29" i="5"/>
  <c r="U28" i="5"/>
  <c r="Q28" i="5"/>
  <c r="M28" i="5"/>
  <c r="I28" i="5"/>
  <c r="U27" i="5"/>
  <c r="Q27" i="5"/>
  <c r="M27" i="5"/>
  <c r="I27" i="5"/>
  <c r="U26" i="5"/>
  <c r="Q26" i="5"/>
  <c r="M26" i="5"/>
  <c r="I26" i="5"/>
  <c r="U25" i="5"/>
  <c r="Q25" i="5"/>
  <c r="M25" i="5"/>
  <c r="I25" i="5"/>
  <c r="U24" i="5"/>
  <c r="Q24" i="5"/>
  <c r="M24" i="5"/>
  <c r="I24" i="5"/>
  <c r="U23" i="5"/>
  <c r="Q23" i="5"/>
  <c r="M23" i="5"/>
  <c r="I23" i="5"/>
  <c r="U22" i="5"/>
  <c r="Q22" i="5"/>
  <c r="M22" i="5"/>
  <c r="I22" i="5"/>
  <c r="U21" i="5"/>
  <c r="Q21" i="5"/>
  <c r="M21" i="5"/>
  <c r="I21" i="5"/>
  <c r="L10" i="4"/>
  <c r="B7" i="8"/>
  <c r="F4" i="8"/>
  <c r="J4" i="8"/>
  <c r="N4" i="8"/>
  <c r="R4" i="8"/>
  <c r="W14" i="6" l="1"/>
  <c r="Q16" i="6"/>
  <c r="M17" i="6"/>
  <c r="Q16" i="7"/>
  <c r="U16" i="6"/>
  <c r="Q17" i="6"/>
  <c r="J14" i="7"/>
  <c r="J17" i="7"/>
  <c r="M14" i="6"/>
  <c r="I16" i="6"/>
  <c r="L16" i="6" s="1"/>
  <c r="V16" i="6"/>
  <c r="S17" i="6"/>
  <c r="K17" i="7"/>
  <c r="S14" i="7"/>
  <c r="Q17" i="7"/>
  <c r="Q13" i="6"/>
  <c r="S14" i="6"/>
  <c r="T14" i="6" s="1"/>
  <c r="M16" i="6"/>
  <c r="I17" i="6"/>
  <c r="W17" i="7"/>
  <c r="S13" i="6"/>
  <c r="U14" i="6"/>
  <c r="K17" i="6"/>
  <c r="L29" i="7"/>
  <c r="P30" i="7"/>
  <c r="K14" i="6"/>
  <c r="V14" i="6"/>
  <c r="N16" i="6"/>
  <c r="W17" i="6"/>
  <c r="Q13" i="7"/>
  <c r="K14" i="7"/>
  <c r="I16" i="7"/>
  <c r="S16" i="7"/>
  <c r="T16" i="7" s="1"/>
  <c r="M17" i="7"/>
  <c r="R13" i="7"/>
  <c r="J16" i="7"/>
  <c r="U16" i="7"/>
  <c r="S13" i="7"/>
  <c r="K16" i="7"/>
  <c r="V16" i="7"/>
  <c r="U13" i="6"/>
  <c r="I13" i="7"/>
  <c r="U13" i="7"/>
  <c r="R14" i="7"/>
  <c r="M16" i="7"/>
  <c r="W16" i="7"/>
  <c r="R17" i="7"/>
  <c r="W13" i="6"/>
  <c r="J13" i="7"/>
  <c r="W13" i="7"/>
  <c r="N16" i="7"/>
  <c r="S17" i="7"/>
  <c r="T17" i="7" s="1"/>
  <c r="I13" i="6"/>
  <c r="L25" i="6"/>
  <c r="K13" i="7"/>
  <c r="U14" i="7"/>
  <c r="I17" i="7"/>
  <c r="U17" i="7"/>
  <c r="X17" i="7" s="1"/>
  <c r="L21" i="6"/>
  <c r="T20" i="7"/>
  <c r="T25" i="7"/>
  <c r="L29" i="6"/>
  <c r="L27" i="7"/>
  <c r="X30" i="7"/>
  <c r="L23" i="6"/>
  <c r="L26" i="6"/>
  <c r="P27" i="6"/>
  <c r="L23" i="7"/>
  <c r="P24" i="7"/>
  <c r="P27" i="7"/>
  <c r="T28" i="7"/>
  <c r="X20" i="6"/>
  <c r="P21" i="6"/>
  <c r="X23" i="6"/>
  <c r="T25" i="6"/>
  <c r="L14" i="6"/>
  <c r="P29" i="6"/>
  <c r="T30" i="7"/>
  <c r="P23" i="6"/>
  <c r="P23" i="7"/>
  <c r="P26" i="7"/>
  <c r="P20" i="7"/>
  <c r="P22" i="7"/>
  <c r="X24" i="7"/>
  <c r="T26" i="7"/>
  <c r="X27" i="7"/>
  <c r="L19" i="6"/>
  <c r="L22" i="6"/>
  <c r="X28" i="6"/>
  <c r="T22" i="7"/>
  <c r="X23" i="7"/>
  <c r="X26" i="7"/>
  <c r="X19" i="6"/>
  <c r="T21" i="6"/>
  <c r="X22" i="6"/>
  <c r="L25" i="7"/>
  <c r="L28" i="7"/>
  <c r="L30" i="6"/>
  <c r="T24" i="7"/>
  <c r="T27" i="7"/>
  <c r="T16" i="6"/>
  <c r="L18" i="6"/>
  <c r="P19" i="6"/>
  <c r="X24" i="6"/>
  <c r="P25" i="6"/>
  <c r="X27" i="6"/>
  <c r="T29" i="6"/>
  <c r="X19" i="7"/>
  <c r="T21" i="7"/>
  <c r="X22" i="7"/>
  <c r="L30" i="7"/>
  <c r="X18" i="6"/>
  <c r="L21" i="7"/>
  <c r="L24" i="7"/>
  <c r="P25" i="7"/>
  <c r="T29" i="7"/>
  <c r="P19" i="7"/>
  <c r="T19" i="6"/>
  <c r="L20" i="6"/>
  <c r="X21" i="6"/>
  <c r="T23" i="6"/>
  <c r="L24" i="6"/>
  <c r="X25" i="6"/>
  <c r="L28" i="6"/>
  <c r="X29" i="6"/>
  <c r="T18" i="7"/>
  <c r="T23" i="7"/>
  <c r="P28" i="7"/>
  <c r="T17" i="6"/>
  <c r="T18" i="6"/>
  <c r="T22" i="6"/>
  <c r="T26" i="6"/>
  <c r="T27" i="6"/>
  <c r="T30" i="6"/>
  <c r="L18" i="7"/>
  <c r="L22" i="7"/>
  <c r="X25" i="7"/>
  <c r="P20" i="6"/>
  <c r="P24" i="6"/>
  <c r="L27" i="6"/>
  <c r="P28" i="6"/>
  <c r="X18" i="7"/>
  <c r="X26" i="6"/>
  <c r="X30" i="6"/>
  <c r="P18" i="7"/>
  <c r="T20" i="6"/>
  <c r="T24" i="6"/>
  <c r="T28" i="6"/>
  <c r="T19" i="7"/>
  <c r="L20" i="7"/>
  <c r="X21" i="7"/>
  <c r="L26" i="7"/>
  <c r="X29" i="7"/>
  <c r="X16" i="6"/>
  <c r="P18" i="6"/>
  <c r="P22" i="6"/>
  <c r="P26" i="6"/>
  <c r="P30" i="6"/>
  <c r="L19" i="7"/>
  <c r="X20" i="7"/>
  <c r="P21" i="7"/>
  <c r="X28" i="7"/>
  <c r="P29" i="7"/>
  <c r="Q15" i="7"/>
  <c r="N13" i="7"/>
  <c r="P13" i="7" s="1"/>
  <c r="J15" i="7"/>
  <c r="R15" i="7"/>
  <c r="N17" i="7"/>
  <c r="P17" i="7" s="1"/>
  <c r="K15" i="7"/>
  <c r="S15" i="7"/>
  <c r="N14" i="7"/>
  <c r="V14" i="7"/>
  <c r="I15" i="7"/>
  <c r="M15" i="7"/>
  <c r="U15" i="7"/>
  <c r="N15" i="7"/>
  <c r="V15" i="7"/>
  <c r="T13" i="6"/>
  <c r="I15" i="6"/>
  <c r="Q15" i="6"/>
  <c r="Q6" i="6" s="1"/>
  <c r="Q4" i="6" s="1"/>
  <c r="N13" i="6"/>
  <c r="V13" i="6"/>
  <c r="J15" i="6"/>
  <c r="R15" i="6"/>
  <c r="R6" i="6" s="1"/>
  <c r="R4" i="6" s="1"/>
  <c r="N17" i="6"/>
  <c r="P17" i="6" s="1"/>
  <c r="V17" i="6"/>
  <c r="S15" i="6"/>
  <c r="S6" i="6" s="1"/>
  <c r="S4" i="6" s="1"/>
  <c r="K15" i="6"/>
  <c r="K6" i="6" s="1"/>
  <c r="K4" i="6" s="1"/>
  <c r="M15" i="6"/>
  <c r="U15" i="6"/>
  <c r="J13" i="6"/>
  <c r="N15" i="6"/>
  <c r="V15" i="6"/>
  <c r="J17" i="6"/>
  <c r="L17" i="6" s="1"/>
  <c r="Y12" i="5"/>
  <c r="Y3" i="5" s="1"/>
  <c r="S4" i="8" s="1"/>
  <c r="W12" i="5"/>
  <c r="W3" i="5" s="1"/>
  <c r="Q4" i="8" s="1"/>
  <c r="V12" i="5"/>
  <c r="V3" i="5" s="1"/>
  <c r="P4" i="8" s="1"/>
  <c r="U12" i="5"/>
  <c r="U3" i="5" s="1"/>
  <c r="O4" i="8" s="1"/>
  <c r="S12" i="5"/>
  <c r="S3" i="5" s="1"/>
  <c r="M4" i="8" s="1"/>
  <c r="R12" i="5"/>
  <c r="R3" i="5" s="1"/>
  <c r="L4" i="8" s="1"/>
  <c r="Q12" i="5"/>
  <c r="Q3" i="5" s="1"/>
  <c r="K4" i="8" s="1"/>
  <c r="O12" i="5"/>
  <c r="O3" i="5" s="1"/>
  <c r="I4" i="8" s="1"/>
  <c r="N12" i="5"/>
  <c r="N3" i="5" s="1"/>
  <c r="H4" i="8" s="1"/>
  <c r="M12" i="5"/>
  <c r="M3" i="5" s="1"/>
  <c r="G4" i="8" s="1"/>
  <c r="K12" i="5"/>
  <c r="K3" i="5" s="1"/>
  <c r="E4" i="8" s="1"/>
  <c r="J12" i="5"/>
  <c r="J3" i="5" s="1"/>
  <c r="D4" i="8" s="1"/>
  <c r="I12" i="5"/>
  <c r="I3" i="5" s="1"/>
  <c r="C4" i="8" s="1"/>
  <c r="H4" i="5"/>
  <c r="B5" i="8" s="1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X3" i="5"/>
  <c r="T3" i="5"/>
  <c r="P3" i="5"/>
  <c r="L3" i="5"/>
  <c r="Q19" i="5" l="1"/>
  <c r="V19" i="5"/>
  <c r="R19" i="5"/>
  <c r="N19" i="5"/>
  <c r="J19" i="5"/>
  <c r="M19" i="5"/>
  <c r="I19" i="5"/>
  <c r="W19" i="5"/>
  <c r="U19" i="5"/>
  <c r="S19" i="5"/>
  <c r="K19" i="5"/>
  <c r="S20" i="5"/>
  <c r="N20" i="5"/>
  <c r="K20" i="5"/>
  <c r="J20" i="5"/>
  <c r="I20" i="5"/>
  <c r="M20" i="5"/>
  <c r="V20" i="5"/>
  <c r="Q20" i="5"/>
  <c r="W20" i="5"/>
  <c r="U20" i="5"/>
  <c r="R20" i="5"/>
  <c r="W6" i="7"/>
  <c r="W4" i="7" s="1"/>
  <c r="P14" i="6"/>
  <c r="Y14" i="6" s="1"/>
  <c r="P13" i="6"/>
  <c r="Y29" i="7"/>
  <c r="R18" i="5"/>
  <c r="J18" i="5"/>
  <c r="S18" i="5"/>
  <c r="M18" i="5"/>
  <c r="I18" i="5"/>
  <c r="V18" i="5"/>
  <c r="N18" i="5"/>
  <c r="W18" i="5"/>
  <c r="U18" i="5"/>
  <c r="Q18" i="5"/>
  <c r="K18" i="5"/>
  <c r="O6" i="6"/>
  <c r="O4" i="6" s="1"/>
  <c r="W6" i="6"/>
  <c r="W4" i="6" s="1"/>
  <c r="X17" i="6"/>
  <c r="Y17" i="6" s="1"/>
  <c r="X13" i="7"/>
  <c r="L16" i="7"/>
  <c r="P16" i="6"/>
  <c r="Y16" i="6" s="1"/>
  <c r="X14" i="6"/>
  <c r="L14" i="7"/>
  <c r="L17" i="7"/>
  <c r="Y22" i="6"/>
  <c r="X13" i="6"/>
  <c r="K6" i="7"/>
  <c r="K4" i="7" s="1"/>
  <c r="U6" i="7"/>
  <c r="U4" i="7" s="1"/>
  <c r="R6" i="7"/>
  <c r="R4" i="7" s="1"/>
  <c r="U6" i="6"/>
  <c r="U4" i="6" s="1"/>
  <c r="T14" i="7"/>
  <c r="X16" i="7"/>
  <c r="L13" i="7"/>
  <c r="J6" i="7"/>
  <c r="J4" i="7" s="1"/>
  <c r="S6" i="7"/>
  <c r="S4" i="7" s="1"/>
  <c r="P16" i="7"/>
  <c r="T13" i="7"/>
  <c r="Y24" i="7"/>
  <c r="Y17" i="7"/>
  <c r="Y25" i="6"/>
  <c r="Y25" i="7"/>
  <c r="Y27" i="7"/>
  <c r="Y30" i="7"/>
  <c r="Y18" i="6"/>
  <c r="Y22" i="7"/>
  <c r="Y23" i="6"/>
  <c r="O6" i="7"/>
  <c r="O4" i="7" s="1"/>
  <c r="P14" i="7"/>
  <c r="Y26" i="7"/>
  <c r="Y27" i="6"/>
  <c r="Y21" i="6"/>
  <c r="Y26" i="6"/>
  <c r="Y19" i="7"/>
  <c r="Y21" i="7"/>
  <c r="Y28" i="7"/>
  <c r="Y18" i="7"/>
  <c r="Y23" i="7"/>
  <c r="L15" i="7"/>
  <c r="Y30" i="6"/>
  <c r="Y19" i="6"/>
  <c r="V6" i="7"/>
  <c r="V4" i="7" s="1"/>
  <c r="Y20" i="7"/>
  <c r="Y29" i="6"/>
  <c r="T15" i="7"/>
  <c r="Y20" i="6"/>
  <c r="Y28" i="6"/>
  <c r="P15" i="7"/>
  <c r="L15" i="6"/>
  <c r="Y24" i="6"/>
  <c r="X14" i="7"/>
  <c r="I6" i="7"/>
  <c r="I4" i="7" s="1"/>
  <c r="N6" i="7"/>
  <c r="N4" i="7" s="1"/>
  <c r="Q6" i="7"/>
  <c r="Q4" i="7" s="1"/>
  <c r="X15" i="7"/>
  <c r="M6" i="7"/>
  <c r="M4" i="7" s="1"/>
  <c r="I6" i="6"/>
  <c r="I4" i="6" s="1"/>
  <c r="J6" i="6"/>
  <c r="J4" i="6" s="1"/>
  <c r="L13" i="6"/>
  <c r="P15" i="6"/>
  <c r="N6" i="6"/>
  <c r="N4" i="6" s="1"/>
  <c r="V6" i="6"/>
  <c r="V4" i="6" s="1"/>
  <c r="X15" i="6"/>
  <c r="M6" i="6"/>
  <c r="M4" i="6" s="1"/>
  <c r="T15" i="6"/>
  <c r="T6" i="6" s="1"/>
  <c r="T4" i="6" s="1"/>
  <c r="X30" i="5"/>
  <c r="T29" i="5"/>
  <c r="P30" i="5"/>
  <c r="L29" i="5"/>
  <c r="L30" i="5"/>
  <c r="X29" i="5"/>
  <c r="P29" i="5"/>
  <c r="T30" i="5"/>
  <c r="L28" i="5"/>
  <c r="Y13" i="7" l="1"/>
  <c r="T6" i="7"/>
  <c r="T4" i="7" s="1"/>
  <c r="P6" i="6"/>
  <c r="P4" i="6" s="1"/>
  <c r="X6" i="6"/>
  <c r="X4" i="6" s="1"/>
  <c r="L6" i="7"/>
  <c r="L4" i="7" s="1"/>
  <c r="Y16" i="7"/>
  <c r="Y14" i="7"/>
  <c r="Y15" i="7"/>
  <c r="X6" i="7"/>
  <c r="X4" i="7" s="1"/>
  <c r="P6" i="7"/>
  <c r="P4" i="7" s="1"/>
  <c r="Y15" i="6"/>
  <c r="Y13" i="6"/>
  <c r="L6" i="6"/>
  <c r="L4" i="6" s="1"/>
  <c r="Y30" i="5"/>
  <c r="Y29" i="5"/>
  <c r="Y6" i="7" l="1"/>
  <c r="Y4" i="7" s="1"/>
  <c r="C5" i="7" s="1"/>
  <c r="Y6" i="6"/>
  <c r="Y4" i="6" s="1"/>
  <c r="C5" i="6" s="1"/>
  <c r="J13" i="4"/>
  <c r="F13" i="4"/>
  <c r="B13" i="4"/>
  <c r="H11" i="4" l="1"/>
  <c r="L16" i="4"/>
  <c r="H16" i="4"/>
  <c r="D16" i="4"/>
  <c r="S17" i="5" l="1"/>
  <c r="W17" i="5"/>
  <c r="R14" i="5"/>
  <c r="U16" i="5"/>
  <c r="S14" i="5"/>
  <c r="R16" i="5"/>
  <c r="J14" i="5"/>
  <c r="S13" i="5"/>
  <c r="W16" i="5"/>
  <c r="N16" i="5"/>
  <c r="K13" i="5"/>
  <c r="K17" i="5"/>
  <c r="I14" i="5"/>
  <c r="M13" i="5"/>
  <c r="M15" i="5"/>
  <c r="K15" i="5"/>
  <c r="V14" i="5"/>
  <c r="W14" i="5"/>
  <c r="J13" i="5"/>
  <c r="J15" i="5"/>
  <c r="J16" i="5"/>
  <c r="Q17" i="5"/>
  <c r="N13" i="5"/>
  <c r="R17" i="5"/>
  <c r="K16" i="5"/>
  <c r="U14" i="5"/>
  <c r="W13" i="5"/>
  <c r="I13" i="5"/>
  <c r="I15" i="5"/>
  <c r="I16" i="5"/>
  <c r="N17" i="5"/>
  <c r="K14" i="5"/>
  <c r="V17" i="5"/>
  <c r="U17" i="5"/>
  <c r="N14" i="5"/>
  <c r="V13" i="5"/>
  <c r="V15" i="5"/>
  <c r="M16" i="5"/>
  <c r="M17" i="5"/>
  <c r="R15" i="5"/>
  <c r="Q13" i="5"/>
  <c r="S16" i="5"/>
  <c r="Q16" i="5"/>
  <c r="M14" i="5"/>
  <c r="U13" i="5"/>
  <c r="U15" i="5"/>
  <c r="V16" i="5"/>
  <c r="S15" i="5"/>
  <c r="J17" i="5"/>
  <c r="R13" i="5"/>
  <c r="I17" i="5"/>
  <c r="Q14" i="5"/>
  <c r="Q15" i="5"/>
  <c r="W15" i="5"/>
  <c r="N15" i="5"/>
  <c r="X16" i="5" l="1"/>
  <c r="I7" i="8"/>
  <c r="I6" i="8"/>
  <c r="H6" i="8"/>
  <c r="C6" i="8"/>
  <c r="M6" i="8"/>
  <c r="D7" i="8"/>
  <c r="G6" i="8"/>
  <c r="H7" i="8"/>
  <c r="E6" i="8"/>
  <c r="K7" i="8"/>
  <c r="C7" i="8"/>
  <c r="L7" i="8"/>
  <c r="M7" i="8"/>
  <c r="G7" i="8"/>
  <c r="L6" i="8"/>
  <c r="E7" i="8"/>
  <c r="D6" i="8"/>
  <c r="K6" i="8"/>
  <c r="Q7" i="8"/>
  <c r="O7" i="8"/>
  <c r="P7" i="8"/>
  <c r="P6" i="8"/>
  <c r="O6" i="8"/>
  <c r="Q6" i="8"/>
  <c r="X17" i="5"/>
  <c r="X25" i="5"/>
  <c r="T26" i="5"/>
  <c r="P21" i="5"/>
  <c r="L21" i="5"/>
  <c r="P15" i="5"/>
  <c r="X14" i="5"/>
  <c r="T14" i="5"/>
  <c r="P17" i="5"/>
  <c r="T20" i="5"/>
  <c r="J6" i="5"/>
  <c r="J4" i="5" s="1"/>
  <c r="D5" i="8" s="1"/>
  <c r="P25" i="5"/>
  <c r="P22" i="5"/>
  <c r="L26" i="5"/>
  <c r="L23" i="5"/>
  <c r="N6" i="5"/>
  <c r="N4" i="5" s="1"/>
  <c r="H5" i="8" s="1"/>
  <c r="O6" i="5"/>
  <c r="O4" i="5" s="1"/>
  <c r="I5" i="8" s="1"/>
  <c r="X22" i="5"/>
  <c r="P18" i="5"/>
  <c r="T23" i="5"/>
  <c r="X18" i="5"/>
  <c r="X20" i="5"/>
  <c r="L25" i="5"/>
  <c r="T15" i="5"/>
  <c r="T19" i="5"/>
  <c r="X28" i="5"/>
  <c r="P23" i="5"/>
  <c r="P28" i="5"/>
  <c r="X27" i="5"/>
  <c r="T28" i="5"/>
  <c r="I6" i="5"/>
  <c r="I4" i="5" s="1"/>
  <c r="C5" i="8" s="1"/>
  <c r="L13" i="5"/>
  <c r="S6" i="5"/>
  <c r="S4" i="5" s="1"/>
  <c r="M5" i="8" s="1"/>
  <c r="L15" i="5"/>
  <c r="P14" i="5"/>
  <c r="R6" i="5"/>
  <c r="R4" i="5" s="1"/>
  <c r="L5" i="8" s="1"/>
  <c r="L14" i="5"/>
  <c r="X24" i="5"/>
  <c r="X15" i="5"/>
  <c r="T16" i="5"/>
  <c r="X13" i="5"/>
  <c r="U6" i="5"/>
  <c r="U4" i="5" s="1"/>
  <c r="O5" i="8" s="1"/>
  <c r="M6" i="5"/>
  <c r="M4" i="5" s="1"/>
  <c r="G5" i="8" s="1"/>
  <c r="P13" i="5"/>
  <c r="P27" i="5"/>
  <c r="L17" i="5"/>
  <c r="X21" i="5"/>
  <c r="T21" i="5"/>
  <c r="L24" i="5"/>
  <c r="T13" i="5"/>
  <c r="Q6" i="5"/>
  <c r="Q4" i="5" s="1"/>
  <c r="K5" i="8" s="1"/>
  <c r="L22" i="5"/>
  <c r="P24" i="5"/>
  <c r="X23" i="5"/>
  <c r="X26" i="5"/>
  <c r="L19" i="5"/>
  <c r="P16" i="5"/>
  <c r="T17" i="5"/>
  <c r="L27" i="5"/>
  <c r="T24" i="5"/>
  <c r="W6" i="5"/>
  <c r="W4" i="5" s="1"/>
  <c r="Q5" i="8" s="1"/>
  <c r="T27" i="5"/>
  <c r="T25" i="5"/>
  <c r="P26" i="5"/>
  <c r="L18" i="5"/>
  <c r="L20" i="5"/>
  <c r="T18" i="5"/>
  <c r="V6" i="5"/>
  <c r="V4" i="5" s="1"/>
  <c r="P5" i="8" s="1"/>
  <c r="K6" i="5"/>
  <c r="K4" i="5" s="1"/>
  <c r="E5" i="8" s="1"/>
  <c r="T22" i="5"/>
  <c r="L16" i="5"/>
  <c r="X19" i="5"/>
  <c r="P19" i="5"/>
  <c r="P20" i="5"/>
  <c r="M9" i="8" l="1"/>
  <c r="M13" i="8" s="1"/>
  <c r="H9" i="8"/>
  <c r="H13" i="8" s="1"/>
  <c r="N7" i="8"/>
  <c r="E9" i="8"/>
  <c r="E13" i="8" s="1"/>
  <c r="L9" i="8"/>
  <c r="L13" i="8" s="1"/>
  <c r="J6" i="8"/>
  <c r="N6" i="8"/>
  <c r="D9" i="8"/>
  <c r="D13" i="8" s="1"/>
  <c r="I9" i="8"/>
  <c r="I13" i="8" s="1"/>
  <c r="F7" i="8"/>
  <c r="P9" i="8"/>
  <c r="P13" i="8" s="1"/>
  <c r="K9" i="8"/>
  <c r="K13" i="8" s="1"/>
  <c r="G9" i="8"/>
  <c r="G13" i="8" s="1"/>
  <c r="F6" i="8"/>
  <c r="J7" i="8"/>
  <c r="C9" i="8"/>
  <c r="C13" i="8" s="1"/>
  <c r="O9" i="8"/>
  <c r="O13" i="8" s="1"/>
  <c r="R7" i="8"/>
  <c r="R6" i="8"/>
  <c r="Q9" i="8"/>
  <c r="Q13" i="8" s="1"/>
  <c r="Y28" i="5"/>
  <c r="Y18" i="5"/>
  <c r="Y26" i="5"/>
  <c r="Y21" i="5"/>
  <c r="X6" i="5"/>
  <c r="X4" i="5" s="1"/>
  <c r="R5" i="8" s="1"/>
  <c r="Y16" i="5"/>
  <c r="Y25" i="5"/>
  <c r="Y23" i="5"/>
  <c r="Y27" i="5"/>
  <c r="Y20" i="5"/>
  <c r="Y15" i="5"/>
  <c r="P6" i="5"/>
  <c r="P4" i="5" s="1"/>
  <c r="J5" i="8" s="1"/>
  <c r="Y14" i="5"/>
  <c r="T6" i="5"/>
  <c r="T4" i="5" s="1"/>
  <c r="N5" i="8" s="1"/>
  <c r="Y19" i="5"/>
  <c r="L6" i="5"/>
  <c r="L4" i="5" s="1"/>
  <c r="F5" i="8" s="1"/>
  <c r="Y13" i="5"/>
  <c r="Y17" i="5"/>
  <c r="Y24" i="5"/>
  <c r="Y22" i="5"/>
  <c r="N9" i="8" l="1"/>
  <c r="N13" i="8" s="1"/>
  <c r="F9" i="8"/>
  <c r="F13" i="8" s="1"/>
  <c r="J9" i="8"/>
  <c r="J13" i="8" s="1"/>
  <c r="S6" i="8"/>
  <c r="S7" i="8"/>
  <c r="R9" i="8"/>
  <c r="R13" i="8" s="1"/>
  <c r="Y6" i="5"/>
  <c r="Y4" i="5" s="1"/>
  <c r="C5" i="5" l="1"/>
  <c r="S5" i="8"/>
  <c r="S9" i="8" s="1"/>
  <c r="S13" i="8" s="1"/>
</calcChain>
</file>

<file path=xl/sharedStrings.xml><?xml version="1.0" encoding="utf-8"?>
<sst xmlns="http://schemas.openxmlformats.org/spreadsheetml/2006/main" count="165" uniqueCount="67">
  <si>
    <t>Q1</t>
  </si>
  <si>
    <t>Q2</t>
  </si>
  <si>
    <t>Q3</t>
  </si>
  <si>
    <t>Q4</t>
  </si>
  <si>
    <t>COLOR KEY</t>
  </si>
  <si>
    <t>Red = Formulas, don't touch!</t>
  </si>
  <si>
    <t>Min. Trailing Zeros in Rounding Quotas</t>
  </si>
  <si>
    <t>MISCELLANEOUS VARIABLES</t>
  </si>
  <si>
    <t>Over-Assignment between Reps and Region</t>
  </si>
  <si>
    <t>Average Contract Value (ACV)</t>
  </si>
  <si>
    <t>Average Quota</t>
  </si>
  <si>
    <t>Average Number of Contracts/Year</t>
  </si>
  <si>
    <t>QUOTA ROLLUP</t>
  </si>
  <si>
    <t>Annualized Individual Quota Adjustment</t>
  </si>
  <si>
    <t>Month 1</t>
  </si>
  <si>
    <t>Month 2</t>
  </si>
  <si>
    <t>Month 3</t>
  </si>
  <si>
    <t>Month 4</t>
  </si>
  <si>
    <t>Month 5</t>
  </si>
  <si>
    <t>Month 6</t>
  </si>
  <si>
    <t>Quarter 1</t>
  </si>
  <si>
    <t>Quarter 2</t>
  </si>
  <si>
    <t>Quarter 4</t>
  </si>
  <si>
    <t>Quarter 3</t>
  </si>
  <si>
    <t>Blue = User controlled variables</t>
  </si>
  <si>
    <t>Expected Individual
Performance</t>
  </si>
  <si>
    <t>Inside Sales Rep</t>
  </si>
  <si>
    <t>ISR</t>
  </si>
  <si>
    <t>Fiscal Year Start Date</t>
  </si>
  <si>
    <t>DISCRETE CLOSING ROLES (Up to 3*)</t>
  </si>
  <si>
    <t>Sales Resource Name</t>
  </si>
  <si>
    <t>QUARTERLY SEASONALITY RAMP</t>
  </si>
  <si>
    <t>New Hire Ramp as a
Percent of Standard Quota</t>
  </si>
  <si>
    <t>Target Regional Quota</t>
  </si>
  <si>
    <t>Resource
Quits In
Month
1 to 13</t>
  </si>
  <si>
    <t>Senior Account Executive</t>
  </si>
  <si>
    <t>SAE</t>
  </si>
  <si>
    <t>Strategic Account Manager</t>
  </si>
  <si>
    <t>SAM</t>
  </si>
  <si>
    <t>Sales Rep #1</t>
  </si>
  <si>
    <t>Sales Rep #2</t>
  </si>
  <si>
    <t>Sales Rep #3</t>
  </si>
  <si>
    <t>Sales Rep #4</t>
  </si>
  <si>
    <t>Sales Rep #5</t>
  </si>
  <si>
    <t>Role*</t>
  </si>
  <si>
    <t>* Required Fields</t>
  </si>
  <si>
    <t>Sales Manager Name</t>
  </si>
  <si>
    <t>New Hire
Starts In
Month
-6 to 12</t>
  </si>
  <si>
    <t>What-if Section</t>
  </si>
  <si>
    <t>Sum of In Region Rep Quotas</t>
  </si>
  <si>
    <t>Regional Over-assignment</t>
  </si>
  <si>
    <t>Regional Mamager</t>
  </si>
  <si>
    <t>Overassigment Rate</t>
  </si>
  <si>
    <t>Net Quota to CRO</t>
  </si>
  <si>
    <t>* Each role can have unique quotas and new hire ramps.</t>
  </si>
  <si>
    <t>MONTHLY SEASONALITY RAMP</t>
  </si>
  <si>
    <t>Bill Gates</t>
  </si>
  <si>
    <t>Zig Zigler</t>
  </si>
  <si>
    <t>Jeff Bezos</t>
  </si>
  <si>
    <t>Regional Totals</t>
  </si>
  <si>
    <t>Under () or Overassigned</t>
  </si>
  <si>
    <t>Start Month/Yr*</t>
  </si>
  <si>
    <t>Percent of Historic Bookings per Quarter</t>
  </si>
  <si>
    <t>Percent of Historic Bookings per Month</t>
  </si>
  <si>
    <t>Sales Rep #6</t>
  </si>
  <si>
    <t>Sales Rep #7</t>
  </si>
  <si>
    <t>Sales Rep #8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</si>
</sst>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  <numFmt numFmtId="166" formatCode="_(* #,##0_);_(* \(#,##0\);_(* &quot;-&quot;??_);_(@_)"/>
    <numFmt numFmtId="167" formatCode="[$-409]mmm\-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rgb="FF0061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rgb="FFFF0000"/>
      </left>
      <right/>
      <top style="medium">
        <color rgb="FFFF0000"/>
      </top>
      <bottom style="thin">
        <color auto="1"/>
      </bottom>
      <diagonal/>
    </border>
    <border>
      <left/>
      <right style="medium">
        <color rgb="FFFF0000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/>
      <top style="thin">
        <color auto="1"/>
      </top>
      <bottom style="thin">
        <color auto="1"/>
      </bottom>
      <diagonal/>
    </border>
    <border>
      <left/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thin">
        <color auto="1"/>
      </top>
      <bottom style="medium">
        <color rgb="FFFF0000"/>
      </bottom>
      <diagonal/>
    </border>
    <border>
      <left/>
      <right style="medium">
        <color rgb="FFFF0000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7" borderId="0" applyNumberFormat="0" applyBorder="0" applyAlignment="0" applyProtection="0"/>
    <xf numFmtId="0" fontId="1" fillId="8" borderId="0" applyNumberFormat="0" applyBorder="0" applyAlignment="0" applyProtection="0"/>
    <xf numFmtId="0" fontId="20" fillId="9" borderId="0" applyNumberFormat="0" applyBorder="0" applyAlignment="0" applyProtection="0"/>
  </cellStyleXfs>
  <cellXfs count="170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9" fontId="6" fillId="2" borderId="10" xfId="0" applyNumberFormat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/>
    </xf>
    <xf numFmtId="0" fontId="4" fillId="0" borderId="0" xfId="0" applyFont="1"/>
    <xf numFmtId="10" fontId="0" fillId="0" borderId="0" xfId="3" applyNumberFormat="1" applyFont="1" applyAlignment="1">
      <alignment horizontal="center"/>
    </xf>
    <xf numFmtId="0" fontId="0" fillId="0" borderId="0" xfId="0" applyFill="1"/>
    <xf numFmtId="166" fontId="8" fillId="0" borderId="0" xfId="1" applyNumberFormat="1" applyFont="1" applyFill="1" applyBorder="1" applyAlignment="1">
      <alignment horizontal="center" wrapText="1"/>
    </xf>
    <xf numFmtId="0" fontId="0" fillId="0" borderId="0" xfId="0" applyFill="1" applyBorder="1"/>
    <xf numFmtId="1" fontId="6" fillId="2" borderId="12" xfId="3" applyNumberFormat="1" applyFont="1" applyFill="1" applyBorder="1" applyAlignment="1">
      <alignment horizontal="center"/>
    </xf>
    <xf numFmtId="0" fontId="12" fillId="0" borderId="0" xfId="0" applyFont="1"/>
    <xf numFmtId="10" fontId="6" fillId="2" borderId="8" xfId="0" applyNumberFormat="1" applyFont="1" applyFill="1" applyBorder="1" applyAlignment="1">
      <alignment horizontal="center"/>
    </xf>
    <xf numFmtId="166" fontId="5" fillId="0" borderId="0" xfId="1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0"/>
    <xf numFmtId="166" fontId="8" fillId="0" borderId="0" xfId="1" applyNumberFormat="1" applyFont="1" applyFill="1" applyBorder="1"/>
    <xf numFmtId="0" fontId="4" fillId="0" borderId="0" xfId="0" applyFont="1" applyFill="1" applyBorder="1" applyAlignment="1">
      <alignment horizontal="right" indent="1"/>
    </xf>
    <xf numFmtId="0" fontId="6" fillId="0" borderId="0" xfId="2" applyNumberFormat="1" applyFont="1" applyFill="1" applyBorder="1" applyAlignment="1">
      <alignment horizontal="center"/>
    </xf>
    <xf numFmtId="166" fontId="5" fillId="0" borderId="0" xfId="1" applyNumberFormat="1" applyFont="1" applyFill="1" applyBorder="1"/>
    <xf numFmtId="165" fontId="6" fillId="3" borderId="15" xfId="2" applyNumberFormat="1" applyFont="1" applyFill="1" applyBorder="1" applyAlignment="1">
      <alignment horizontal="right"/>
    </xf>
    <xf numFmtId="166" fontId="8" fillId="0" borderId="0" xfId="0" applyNumberFormat="1" applyFont="1" applyFill="1" applyBorder="1"/>
    <xf numFmtId="16" fontId="3" fillId="0" borderId="0" xfId="0" quotePrefix="1" applyNumberFormat="1" applyFont="1" applyFill="1" applyBorder="1" applyAlignment="1">
      <alignment horizontal="center" wrapText="1"/>
    </xf>
    <xf numFmtId="0" fontId="7" fillId="0" borderId="0" xfId="4" applyFont="1" applyFill="1" applyBorder="1"/>
    <xf numFmtId="0" fontId="4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16" fillId="0" borderId="0" xfId="4" applyFont="1" applyFill="1" applyBorder="1" applyAlignment="1">
      <alignment horizontal="center"/>
    </xf>
    <xf numFmtId="0" fontId="9" fillId="0" borderId="0" xfId="4" applyFont="1" applyFill="1" applyBorder="1"/>
    <xf numFmtId="0" fontId="9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17" fillId="0" borderId="0" xfId="4" applyFont="1" applyFill="1" applyBorder="1" applyAlignment="1">
      <alignment horizontal="center"/>
    </xf>
    <xf numFmtId="165" fontId="0" fillId="0" borderId="0" xfId="2" applyNumberFormat="1" applyFont="1" applyFill="1" applyBorder="1"/>
    <xf numFmtId="9" fontId="13" fillId="0" borderId="0" xfId="3" applyFont="1" applyFill="1" applyBorder="1" applyAlignment="1">
      <alignment horizontal="center"/>
    </xf>
    <xf numFmtId="166" fontId="5" fillId="0" borderId="0" xfId="1" applyNumberFormat="1" applyFont="1" applyFill="1" applyBorder="1" applyAlignment="1">
      <alignment horizontal="right"/>
    </xf>
    <xf numFmtId="164" fontId="13" fillId="0" borderId="0" xfId="3" applyNumberFormat="1" applyFont="1" applyFill="1" applyBorder="1" applyAlignment="1">
      <alignment horizontal="center"/>
    </xf>
    <xf numFmtId="164" fontId="11" fillId="0" borderId="0" xfId="3" applyNumberFormat="1" applyFont="1" applyFill="1" applyBorder="1" applyAlignment="1">
      <alignment horizontal="center"/>
    </xf>
    <xf numFmtId="166" fontId="14" fillId="0" borderId="0" xfId="1" applyNumberFormat="1" applyFont="1" applyFill="1" applyBorder="1" applyAlignment="1">
      <alignment horizontal="center"/>
    </xf>
    <xf numFmtId="165" fontId="12" fillId="0" borderId="0" xfId="2" applyNumberFormat="1" applyFont="1" applyFill="1" applyBorder="1"/>
    <xf numFmtId="166" fontId="4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65" fontId="6" fillId="0" borderId="0" xfId="2" applyNumberFormat="1" applyFont="1" applyFill="1" applyBorder="1" applyAlignment="1">
      <alignment horizontal="right"/>
    </xf>
    <xf numFmtId="9" fontId="6" fillId="0" borderId="0" xfId="3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left" indent="1"/>
    </xf>
    <xf numFmtId="0" fontId="6" fillId="2" borderId="7" xfId="0" applyFont="1" applyFill="1" applyBorder="1" applyAlignment="1">
      <alignment horizontal="left" indent="1"/>
    </xf>
    <xf numFmtId="0" fontId="4" fillId="0" borderId="1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0" fontId="5" fillId="0" borderId="12" xfId="0" applyNumberFormat="1" applyFont="1" applyBorder="1" applyAlignment="1">
      <alignment horizontal="center"/>
    </xf>
    <xf numFmtId="0" fontId="4" fillId="3" borderId="1" xfId="4" applyFont="1" applyFill="1" applyBorder="1" applyAlignment="1">
      <alignment horizontal="left" indent="1"/>
    </xf>
    <xf numFmtId="0" fontId="7" fillId="0" borderId="0" xfId="0" applyFont="1" applyFill="1" applyBorder="1" applyAlignment="1">
      <alignment horizontal="right" indent="1"/>
    </xf>
    <xf numFmtId="165" fontId="5" fillId="0" borderId="12" xfId="2" applyNumberFormat="1" applyFont="1" applyBorder="1" applyAlignment="1">
      <alignment horizontal="center"/>
    </xf>
    <xf numFmtId="165" fontId="6" fillId="2" borderId="8" xfId="2" applyNumberFormat="1" applyFont="1" applyFill="1" applyBorder="1" applyAlignment="1">
      <alignment horizontal="center"/>
    </xf>
    <xf numFmtId="166" fontId="6" fillId="2" borderId="10" xfId="1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165" fontId="5" fillId="0" borderId="0" xfId="2" applyNumberFormat="1" applyFont="1" applyBorder="1" applyAlignment="1">
      <alignment horizontal="center"/>
    </xf>
    <xf numFmtId="9" fontId="18" fillId="8" borderId="31" xfId="5" applyNumberFormat="1" applyFont="1" applyBorder="1" applyAlignment="1">
      <alignment horizontal="center"/>
    </xf>
    <xf numFmtId="0" fontId="18" fillId="8" borderId="31" xfId="5" applyNumberFormat="1" applyFont="1" applyBorder="1" applyAlignment="1">
      <alignment horizontal="center"/>
    </xf>
    <xf numFmtId="0" fontId="3" fillId="0" borderId="0" xfId="0" applyFont="1" applyFill="1" applyAlignment="1">
      <alignment wrapText="1"/>
    </xf>
    <xf numFmtId="0" fontId="3" fillId="0" borderId="0" xfId="0" applyFont="1" applyFill="1" applyBorder="1" applyAlignment="1">
      <alignment wrapText="1"/>
    </xf>
    <xf numFmtId="0" fontId="4" fillId="0" borderId="0" xfId="0" applyFont="1" applyBorder="1" applyAlignment="1">
      <alignment horizontal="left" indent="1"/>
    </xf>
    <xf numFmtId="0" fontId="4" fillId="0" borderId="23" xfId="0" applyFont="1" applyBorder="1" applyAlignment="1">
      <alignment horizontal="left" indent="1"/>
    </xf>
    <xf numFmtId="0" fontId="4" fillId="0" borderId="24" xfId="0" applyFont="1" applyBorder="1" applyAlignment="1">
      <alignment horizontal="left" indent="1"/>
    </xf>
    <xf numFmtId="10" fontId="6" fillId="2" borderId="10" xfId="0" applyNumberFormat="1" applyFont="1" applyFill="1" applyBorder="1" applyAlignment="1">
      <alignment horizontal="center"/>
    </xf>
    <xf numFmtId="9" fontId="6" fillId="2" borderId="8" xfId="0" applyNumberFormat="1" applyFont="1" applyFill="1" applyBorder="1" applyAlignment="1">
      <alignment horizontal="center"/>
    </xf>
    <xf numFmtId="9" fontId="6" fillId="2" borderId="12" xfId="0" applyNumberFormat="1" applyFont="1" applyFill="1" applyBorder="1" applyAlignment="1">
      <alignment horizontal="center"/>
    </xf>
    <xf numFmtId="14" fontId="6" fillId="2" borderId="10" xfId="0" applyNumberFormat="1" applyFont="1" applyFill="1" applyBorder="1" applyAlignment="1">
      <alignment horizontal="center"/>
    </xf>
    <xf numFmtId="166" fontId="5" fillId="5" borderId="38" xfId="1" applyNumberFormat="1" applyFont="1" applyFill="1" applyBorder="1" applyAlignment="1">
      <alignment horizontal="center" wrapText="1"/>
    </xf>
    <xf numFmtId="166" fontId="5" fillId="5" borderId="1" xfId="1" applyNumberFormat="1" applyFont="1" applyFill="1" applyBorder="1" applyAlignment="1">
      <alignment horizontal="center" wrapText="1"/>
    </xf>
    <xf numFmtId="166" fontId="5" fillId="5" borderId="1" xfId="1" applyNumberFormat="1" applyFont="1" applyFill="1" applyBorder="1"/>
    <xf numFmtId="166" fontId="5" fillId="5" borderId="39" xfId="1" applyNumberFormat="1" applyFont="1" applyFill="1" applyBorder="1"/>
    <xf numFmtId="9" fontId="11" fillId="5" borderId="38" xfId="3" applyFont="1" applyFill="1" applyBorder="1" applyAlignment="1">
      <alignment horizontal="center" wrapText="1"/>
    </xf>
    <xf numFmtId="9" fontId="11" fillId="5" borderId="1" xfId="3" applyFont="1" applyFill="1" applyBorder="1" applyAlignment="1">
      <alignment horizontal="center" wrapText="1"/>
    </xf>
    <xf numFmtId="9" fontId="11" fillId="5" borderId="1" xfId="3" applyNumberFormat="1" applyFont="1" applyFill="1" applyBorder="1" applyAlignment="1">
      <alignment horizontal="center"/>
    </xf>
    <xf numFmtId="9" fontId="11" fillId="5" borderId="39" xfId="3" applyNumberFormat="1" applyFont="1" applyFill="1" applyBorder="1" applyAlignment="1">
      <alignment horizontal="center" wrapText="1"/>
    </xf>
    <xf numFmtId="166" fontId="8" fillId="5" borderId="40" xfId="1" applyNumberFormat="1" applyFont="1" applyFill="1" applyBorder="1" applyAlignment="1">
      <alignment horizontal="center" wrapText="1"/>
    </xf>
    <xf numFmtId="166" fontId="8" fillId="5" borderId="41" xfId="1" applyNumberFormat="1" applyFont="1" applyFill="1" applyBorder="1" applyAlignment="1">
      <alignment horizontal="center" wrapText="1"/>
    </xf>
    <xf numFmtId="166" fontId="8" fillId="5" borderId="41" xfId="1" applyNumberFormat="1" applyFont="1" applyFill="1" applyBorder="1"/>
    <xf numFmtId="166" fontId="8" fillId="5" borderId="42" xfId="1" applyNumberFormat="1" applyFont="1" applyFill="1" applyBorder="1"/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14" fontId="3" fillId="9" borderId="1" xfId="6" applyNumberFormat="1" applyFont="1" applyBorder="1" applyAlignment="1">
      <alignment horizontal="center"/>
    </xf>
    <xf numFmtId="166" fontId="8" fillId="0" borderId="1" xfId="1" quotePrefix="1" applyNumberFormat="1" applyFont="1" applyFill="1" applyBorder="1" applyAlignment="1">
      <alignment vertical="center" wrapText="1"/>
    </xf>
    <xf numFmtId="166" fontId="8" fillId="0" borderId="1" xfId="1" applyNumberFormat="1" applyFont="1" applyFill="1" applyBorder="1" applyAlignment="1">
      <alignment vertical="center"/>
    </xf>
    <xf numFmtId="167" fontId="22" fillId="3" borderId="1" xfId="4" applyNumberFormat="1" applyFont="1" applyFill="1" applyBorder="1" applyAlignment="1">
      <alignment horizontal="left" indent="1"/>
    </xf>
    <xf numFmtId="0" fontId="21" fillId="0" borderId="0" xfId="0" applyFont="1" applyBorder="1" applyAlignment="1">
      <alignment vertical="center"/>
    </xf>
    <xf numFmtId="0" fontId="8" fillId="0" borderId="1" xfId="2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4" fillId="0" borderId="29" xfId="0" applyFont="1" applyFill="1" applyBorder="1" applyAlignment="1">
      <alignment horizontal="left" indent="1"/>
    </xf>
    <xf numFmtId="0" fontId="4" fillId="0" borderId="22" xfId="0" applyFont="1" applyFill="1" applyBorder="1" applyAlignment="1">
      <alignment horizontal="left" indent="1"/>
    </xf>
    <xf numFmtId="0" fontId="23" fillId="0" borderId="0" xfId="0" applyFont="1"/>
    <xf numFmtId="14" fontId="13" fillId="0" borderId="1" xfId="6" applyNumberFormat="1" applyFont="1" applyFill="1" applyBorder="1" applyAlignment="1">
      <alignment horizontal="center"/>
    </xf>
    <xf numFmtId="14" fontId="13" fillId="0" borderId="1" xfId="0" applyNumberFormat="1" applyFont="1" applyFill="1" applyBorder="1" applyAlignment="1">
      <alignment horizontal="center"/>
    </xf>
    <xf numFmtId="14" fontId="13" fillId="5" borderId="36" xfId="0" applyNumberFormat="1" applyFont="1" applyFill="1" applyBorder="1" applyAlignment="1">
      <alignment horizontal="center"/>
    </xf>
    <xf numFmtId="14" fontId="13" fillId="5" borderId="35" xfId="0" applyNumberFormat="1" applyFont="1" applyFill="1" applyBorder="1" applyAlignment="1">
      <alignment horizontal="center"/>
    </xf>
    <xf numFmtId="165" fontId="6" fillId="2" borderId="49" xfId="2" applyNumberFormat="1" applyFont="1" applyFill="1" applyBorder="1" applyAlignment="1">
      <alignment horizontal="center"/>
    </xf>
    <xf numFmtId="165" fontId="13" fillId="0" borderId="51" xfId="0" applyNumberFormat="1" applyFont="1" applyFill="1" applyBorder="1" applyAlignment="1">
      <alignment horizontal="left"/>
    </xf>
    <xf numFmtId="0" fontId="5" fillId="0" borderId="0" xfId="0" applyFont="1" applyFill="1" applyAlignment="1">
      <alignment horizontal="right" indent="1"/>
    </xf>
    <xf numFmtId="0" fontId="6" fillId="3" borderId="47" xfId="0" applyFont="1" applyFill="1" applyBorder="1" applyAlignment="1">
      <alignment horizontal="center"/>
    </xf>
    <xf numFmtId="14" fontId="13" fillId="5" borderId="37" xfId="0" applyNumberFormat="1" applyFont="1" applyFill="1" applyBorder="1" applyAlignment="1">
      <alignment horizontal="center"/>
    </xf>
    <xf numFmtId="14" fontId="13" fillId="9" borderId="1" xfId="6" applyNumberFormat="1" applyFont="1" applyBorder="1" applyAlignment="1">
      <alignment horizontal="center"/>
    </xf>
    <xf numFmtId="0" fontId="14" fillId="3" borderId="37" xfId="0" applyFont="1" applyFill="1" applyBorder="1" applyAlignment="1">
      <alignment horizontal="center"/>
    </xf>
    <xf numFmtId="0" fontId="14" fillId="3" borderId="39" xfId="0" applyFont="1" applyFill="1" applyBorder="1" applyAlignment="1">
      <alignment horizontal="center"/>
    </xf>
    <xf numFmtId="0" fontId="14" fillId="3" borderId="42" xfId="0" applyFont="1" applyFill="1" applyBorder="1" applyAlignment="1">
      <alignment horizontal="center"/>
    </xf>
    <xf numFmtId="0" fontId="3" fillId="0" borderId="0" xfId="0" applyFont="1"/>
    <xf numFmtId="0" fontId="13" fillId="0" borderId="0" xfId="0" applyFont="1"/>
    <xf numFmtId="14" fontId="13" fillId="0" borderId="0" xfId="0" applyNumberFormat="1" applyFont="1" applyAlignment="1">
      <alignment horizontal="center"/>
    </xf>
    <xf numFmtId="165" fontId="13" fillId="0" borderId="0" xfId="2" applyNumberFormat="1" applyFont="1"/>
    <xf numFmtId="9" fontId="13" fillId="0" borderId="0" xfId="0" applyNumberFormat="1" applyFont="1" applyAlignment="1">
      <alignment horizontal="center"/>
    </xf>
    <xf numFmtId="165" fontId="13" fillId="0" borderId="0" xfId="0" applyNumberFormat="1" applyFont="1"/>
    <xf numFmtId="0" fontId="4" fillId="0" borderId="46" xfId="0" applyFont="1" applyBorder="1" applyAlignment="1">
      <alignment horizontal="right" indent="1"/>
    </xf>
    <xf numFmtId="0" fontId="4" fillId="0" borderId="48" xfId="0" applyFont="1" applyFill="1" applyBorder="1" applyAlignment="1">
      <alignment horizontal="right" indent="1"/>
    </xf>
    <xf numFmtId="0" fontId="4" fillId="0" borderId="50" xfId="0" applyFont="1" applyFill="1" applyBorder="1" applyAlignment="1">
      <alignment horizontal="right" indent="1"/>
    </xf>
    <xf numFmtId="0" fontId="14" fillId="3" borderId="35" xfId="0" applyFont="1" applyFill="1" applyBorder="1" applyAlignment="1">
      <alignment horizontal="left" indent="1"/>
    </xf>
    <xf numFmtId="0" fontId="14" fillId="3" borderId="38" xfId="0" applyFont="1" applyFill="1" applyBorder="1" applyAlignment="1">
      <alignment horizontal="left" indent="1"/>
    </xf>
    <xf numFmtId="0" fontId="14" fillId="3" borderId="40" xfId="0" applyFont="1" applyFill="1" applyBorder="1" applyAlignment="1">
      <alignment horizontal="left" inden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6" borderId="23" xfId="0" applyFont="1" applyFill="1" applyBorder="1" applyAlignment="1">
      <alignment horizontal="center"/>
    </xf>
    <xf numFmtId="0" fontId="3" fillId="6" borderId="25" xfId="0" applyFont="1" applyFill="1" applyBorder="1" applyAlignment="1">
      <alignment horizontal="center"/>
    </xf>
    <xf numFmtId="0" fontId="5" fillId="0" borderId="4" xfId="0" applyFont="1" applyBorder="1" applyAlignment="1">
      <alignment horizontal="left" indent="1"/>
    </xf>
    <xf numFmtId="0" fontId="5" fillId="0" borderId="5" xfId="0" applyFont="1" applyBorder="1" applyAlignment="1">
      <alignment horizontal="left" indent="1"/>
    </xf>
    <xf numFmtId="0" fontId="4" fillId="0" borderId="23" xfId="0" applyFont="1" applyBorder="1" applyAlignment="1">
      <alignment horizontal="left" indent="1"/>
    </xf>
    <xf numFmtId="0" fontId="4" fillId="0" borderId="24" xfId="0" applyFont="1" applyBorder="1" applyAlignment="1">
      <alignment horizontal="left" indent="1"/>
    </xf>
    <xf numFmtId="0" fontId="4" fillId="0" borderId="26" xfId="0" applyFont="1" applyBorder="1" applyAlignment="1">
      <alignment horizontal="left" indent="1"/>
    </xf>
    <xf numFmtId="0" fontId="4" fillId="0" borderId="0" xfId="0" applyFont="1" applyBorder="1" applyAlignment="1">
      <alignment horizontal="left" indent="1"/>
    </xf>
    <xf numFmtId="0" fontId="13" fillId="6" borderId="19" xfId="0" applyFont="1" applyFill="1" applyBorder="1" applyAlignment="1">
      <alignment horizontal="center"/>
    </xf>
    <xf numFmtId="0" fontId="13" fillId="6" borderId="20" xfId="0" applyFont="1" applyFill="1" applyBorder="1" applyAlignment="1">
      <alignment horizontal="center"/>
    </xf>
    <xf numFmtId="0" fontId="13" fillId="6" borderId="21" xfId="0" applyFont="1" applyFill="1" applyBorder="1" applyAlignment="1">
      <alignment horizontal="center"/>
    </xf>
    <xf numFmtId="0" fontId="3" fillId="6" borderId="24" xfId="0" applyFont="1" applyFill="1" applyBorder="1" applyAlignment="1">
      <alignment horizontal="center"/>
    </xf>
    <xf numFmtId="0" fontId="4" fillId="0" borderId="1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indent="1"/>
    </xf>
    <xf numFmtId="0" fontId="4" fillId="0" borderId="28" xfId="0" applyFont="1" applyBorder="1" applyAlignment="1">
      <alignment horizontal="left" indent="1"/>
    </xf>
    <xf numFmtId="0" fontId="3" fillId="6" borderId="19" xfId="0" applyFont="1" applyFill="1" applyBorder="1" applyAlignment="1">
      <alignment horizontal="center"/>
    </xf>
    <xf numFmtId="0" fontId="3" fillId="6" borderId="21" xfId="0" applyFont="1" applyFill="1" applyBorder="1" applyAlignment="1">
      <alignment horizontal="center"/>
    </xf>
    <xf numFmtId="0" fontId="4" fillId="0" borderId="17" xfId="0" applyFont="1" applyBorder="1" applyAlignment="1">
      <alignment horizontal="left" vertical="center" wrapText="1" indent="1"/>
    </xf>
    <xf numFmtId="0" fontId="4" fillId="0" borderId="14" xfId="0" applyFont="1" applyBorder="1" applyAlignment="1">
      <alignment horizontal="left" vertical="center" wrapText="1" indent="1"/>
    </xf>
    <xf numFmtId="0" fontId="4" fillId="0" borderId="45" xfId="0" applyFont="1" applyBorder="1" applyAlignment="1">
      <alignment horizontal="left" vertical="center" wrapText="1" indent="1"/>
    </xf>
    <xf numFmtId="0" fontId="4" fillId="0" borderId="32" xfId="0" applyFont="1" applyBorder="1" applyAlignment="1">
      <alignment horizontal="left" vertical="center" wrapText="1" indent="2"/>
    </xf>
    <xf numFmtId="0" fontId="4" fillId="0" borderId="33" xfId="0" applyFont="1" applyBorder="1" applyAlignment="1">
      <alignment horizontal="left" vertical="center" wrapText="1" indent="2"/>
    </xf>
    <xf numFmtId="0" fontId="4" fillId="0" borderId="34" xfId="0" applyFont="1" applyBorder="1" applyAlignment="1">
      <alignment horizontal="left" vertical="center" wrapText="1" indent="2"/>
    </xf>
    <xf numFmtId="0" fontId="4" fillId="0" borderId="0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3" fillId="10" borderId="52" xfId="0" applyFont="1" applyFill="1" applyBorder="1" applyAlignment="1">
      <alignment horizontal="center"/>
    </xf>
    <xf numFmtId="0" fontId="3" fillId="10" borderId="30" xfId="0" applyFont="1" applyFill="1" applyBorder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4" borderId="2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0" fontId="3" fillId="8" borderId="44" xfId="5" applyFont="1" applyBorder="1" applyAlignment="1">
      <alignment horizontal="center" wrapText="1"/>
    </xf>
    <xf numFmtId="0" fontId="3" fillId="8" borderId="31" xfId="5" applyFont="1" applyBorder="1" applyAlignment="1">
      <alignment horizontal="center" wrapText="1"/>
    </xf>
    <xf numFmtId="0" fontId="3" fillId="8" borderId="43" xfId="5" applyFont="1" applyBorder="1" applyAlignment="1">
      <alignment horizontal="center" wrapText="1"/>
    </xf>
  </cellXfs>
  <cellStyles count="7">
    <cellStyle name="20% - Accent2" xfId="5" builtinId="34"/>
    <cellStyle name="Comma" xfId="1" builtinId="3"/>
    <cellStyle name="Currency" xfId="2" builtinId="4"/>
    <cellStyle name="Good" xfId="4" builtinId="26"/>
    <cellStyle name="Neutral" xfId="6" builtinId="28"/>
    <cellStyle name="Normal" xfId="0" builtinId="0"/>
    <cellStyle name="Percent" xfId="3" builtinId="5"/>
  </cellStyles>
  <dxfs count="12"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0070C0"/>
      <color rgb="FF00CC00"/>
      <color rgb="FFFA6E64"/>
      <color rgb="FFFA6D62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6"/>
  <sheetViews>
    <sheetView showGridLines="0" tabSelected="1" zoomScale="90" zoomScaleNormal="90" workbookViewId="0">
      <selection activeCell="K27" sqref="K27"/>
    </sheetView>
  </sheetViews>
  <sheetFormatPr defaultColWidth="8.796875" defaultRowHeight="14.25" x14ac:dyDescent="0.45"/>
  <cols>
    <col min="1" max="1" width="3.6640625" style="20" customWidth="1"/>
    <col min="2" max="2" width="30.6640625" style="20" customWidth="1"/>
    <col min="3" max="3" width="14.6640625" style="20" customWidth="1"/>
    <col min="4" max="4" width="13.46484375" style="20" customWidth="1"/>
    <col min="5" max="5" width="5.59765625" style="20" customWidth="1"/>
    <col min="6" max="6" width="30.59765625" style="20" customWidth="1"/>
    <col min="7" max="7" width="15" style="20" customWidth="1"/>
    <col min="8" max="8" width="12.59765625" style="20" customWidth="1"/>
    <col min="9" max="9" width="5.6640625" style="20" customWidth="1"/>
    <col min="10" max="10" width="30.59765625" style="20" customWidth="1"/>
    <col min="11" max="11" width="13.06640625" style="20" customWidth="1"/>
    <col min="12" max="12" width="13.3984375" style="20" customWidth="1"/>
    <col min="13" max="13" width="5.59765625" style="20" customWidth="1"/>
    <col min="14" max="14" width="39.53125" style="20" customWidth="1"/>
    <col min="15" max="15" width="9.265625" style="20" bestFit="1" customWidth="1"/>
    <col min="16" max="16384" width="8.796875" style="20"/>
  </cols>
  <sheetData>
    <row r="1" spans="2:12" ht="14.65" thickBot="1" x14ac:dyDescent="0.5"/>
    <row r="2" spans="2:12" ht="14.55" customHeight="1" thickBot="1" x14ac:dyDescent="0.5">
      <c r="B2" s="10"/>
      <c r="C2" s="10"/>
      <c r="D2" s="10"/>
      <c r="E2" s="10"/>
      <c r="F2" s="147" t="s">
        <v>7</v>
      </c>
      <c r="G2" s="148"/>
    </row>
    <row r="3" spans="2:12" s="1" customFormat="1" ht="15.75" x14ac:dyDescent="0.5">
      <c r="B3" s="128" t="s">
        <v>4</v>
      </c>
      <c r="C3" s="129"/>
      <c r="F3" s="100" t="s">
        <v>28</v>
      </c>
      <c r="G3" s="74">
        <v>43831</v>
      </c>
    </row>
    <row r="4" spans="2:12" s="1" customFormat="1" ht="15.75" x14ac:dyDescent="0.5">
      <c r="B4" s="132" t="s">
        <v>5</v>
      </c>
      <c r="C4" s="133"/>
      <c r="E4" s="62"/>
      <c r="F4" s="100" t="s">
        <v>50</v>
      </c>
      <c r="G4" s="5">
        <v>0.25</v>
      </c>
    </row>
    <row r="5" spans="2:12" s="1" customFormat="1" ht="16.149999999999999" thickBot="1" x14ac:dyDescent="0.55000000000000004">
      <c r="B5" s="51" t="s">
        <v>24</v>
      </c>
      <c r="C5" s="52"/>
      <c r="F5" s="101" t="s">
        <v>6</v>
      </c>
      <c r="G5" s="14">
        <v>0</v>
      </c>
    </row>
    <row r="6" spans="2:12" s="1" customFormat="1" ht="30.85" customHeight="1" thickBot="1" x14ac:dyDescent="0.5">
      <c r="B6" s="89"/>
      <c r="C6" s="87"/>
      <c r="D6" s="88"/>
    </row>
    <row r="7" spans="2:12" s="1" customFormat="1" ht="14.65" thickBot="1" x14ac:dyDescent="0.5">
      <c r="B7" s="130" t="s">
        <v>29</v>
      </c>
      <c r="C7" s="131"/>
      <c r="F7" s="130" t="s">
        <v>31</v>
      </c>
      <c r="G7" s="141"/>
      <c r="H7" s="131"/>
      <c r="J7" s="130" t="s">
        <v>55</v>
      </c>
      <c r="K7" s="141"/>
      <c r="L7" s="131"/>
    </row>
    <row r="8" spans="2:12" s="1" customFormat="1" ht="15.6" customHeight="1" x14ac:dyDescent="0.5">
      <c r="B8" s="125" t="s">
        <v>37</v>
      </c>
      <c r="C8" s="113" t="s">
        <v>38</v>
      </c>
      <c r="E8" s="20"/>
      <c r="F8" s="152" t="s">
        <v>62</v>
      </c>
      <c r="G8" s="53" t="s">
        <v>20</v>
      </c>
      <c r="H8" s="16">
        <v>0.21</v>
      </c>
      <c r="J8" s="149" t="s">
        <v>63</v>
      </c>
      <c r="K8" s="53" t="s">
        <v>14</v>
      </c>
      <c r="L8" s="16">
        <v>0.15</v>
      </c>
    </row>
    <row r="9" spans="2:12" ht="15.6" customHeight="1" x14ac:dyDescent="0.5">
      <c r="B9" s="126" t="s">
        <v>35</v>
      </c>
      <c r="C9" s="114" t="s">
        <v>36</v>
      </c>
      <c r="D9" s="1"/>
      <c r="F9" s="153"/>
      <c r="G9" s="54" t="s">
        <v>21</v>
      </c>
      <c r="H9" s="71">
        <v>0.23</v>
      </c>
      <c r="J9" s="150"/>
      <c r="K9" s="54" t="s">
        <v>15</v>
      </c>
      <c r="L9" s="71">
        <v>0.25</v>
      </c>
    </row>
    <row r="10" spans="2:12" ht="16.149999999999999" thickBot="1" x14ac:dyDescent="0.55000000000000004">
      <c r="B10" s="127" t="s">
        <v>26</v>
      </c>
      <c r="C10" s="115" t="s">
        <v>27</v>
      </c>
      <c r="D10" s="1"/>
      <c r="F10" s="153"/>
      <c r="G10" s="54" t="s">
        <v>23</v>
      </c>
      <c r="H10" s="71">
        <v>0.25</v>
      </c>
      <c r="J10" s="151"/>
      <c r="K10" s="55" t="s">
        <v>16</v>
      </c>
      <c r="L10" s="56">
        <f>100%-SUM(L8:L9)</f>
        <v>0.6</v>
      </c>
    </row>
    <row r="11" spans="2:12" ht="15.5" customHeight="1" thickBot="1" x14ac:dyDescent="0.55000000000000004">
      <c r="B11" s="89" t="s">
        <v>54</v>
      </c>
      <c r="C11" s="87"/>
      <c r="D11" s="88"/>
      <c r="F11" s="154"/>
      <c r="G11" s="55" t="s">
        <v>22</v>
      </c>
      <c r="H11" s="56">
        <f>100%-SUM(H8:H10)</f>
        <v>0.31000000000000005</v>
      </c>
    </row>
    <row r="12" spans="2:12" ht="30" customHeight="1" thickBot="1" x14ac:dyDescent="0.5">
      <c r="B12" s="89"/>
      <c r="C12" s="87"/>
      <c r="D12" s="88"/>
    </row>
    <row r="13" spans="2:12" ht="14.65" thickBot="1" x14ac:dyDescent="0.5">
      <c r="B13" s="138" t="str">
        <f>$B$8&amp;" - Annual Quota Assumptions"</f>
        <v>Strategic Account Manager - Annual Quota Assumptions</v>
      </c>
      <c r="C13" s="139"/>
      <c r="D13" s="140"/>
      <c r="F13" s="138" t="str">
        <f>$B$9&amp;" - Annual Quota Assumptions"</f>
        <v>Senior Account Executive - Annual Quota Assumptions</v>
      </c>
      <c r="G13" s="139"/>
      <c r="H13" s="140"/>
      <c r="J13" s="138" t="str">
        <f>$B$10&amp;" - Annual Quota Assumptions"</f>
        <v>Inside Sales Rep - Annual Quota Assumptions</v>
      </c>
      <c r="K13" s="139"/>
      <c r="L13" s="140"/>
    </row>
    <row r="14" spans="2:12" ht="15.75" x14ac:dyDescent="0.5">
      <c r="B14" s="134" t="s">
        <v>9</v>
      </c>
      <c r="C14" s="135"/>
      <c r="D14" s="60">
        <v>50000</v>
      </c>
      <c r="F14" s="134" t="s">
        <v>9</v>
      </c>
      <c r="G14" s="135"/>
      <c r="H14" s="60">
        <v>20000</v>
      </c>
      <c r="J14" s="69" t="s">
        <v>9</v>
      </c>
      <c r="K14" s="70"/>
      <c r="L14" s="60">
        <v>10000</v>
      </c>
    </row>
    <row r="15" spans="2:12" ht="15.5" customHeight="1" x14ac:dyDescent="0.5">
      <c r="B15" s="136" t="s">
        <v>11</v>
      </c>
      <c r="C15" s="137"/>
      <c r="D15" s="61">
        <v>20</v>
      </c>
      <c r="F15" s="136" t="s">
        <v>11</v>
      </c>
      <c r="G15" s="137"/>
      <c r="H15" s="61">
        <v>40</v>
      </c>
      <c r="J15" s="136" t="s">
        <v>11</v>
      </c>
      <c r="K15" s="137"/>
      <c r="L15" s="61">
        <v>60</v>
      </c>
    </row>
    <row r="16" spans="2:12" ht="16.149999999999999" thickBot="1" x14ac:dyDescent="0.55000000000000004">
      <c r="B16" s="145" t="s">
        <v>10</v>
      </c>
      <c r="C16" s="146"/>
      <c r="D16" s="59">
        <f>D14*D15</f>
        <v>1000000</v>
      </c>
      <c r="F16" s="145" t="s">
        <v>10</v>
      </c>
      <c r="G16" s="146"/>
      <c r="H16" s="59">
        <f>H14*H15</f>
        <v>800000</v>
      </c>
      <c r="J16" s="145" t="s">
        <v>10</v>
      </c>
      <c r="K16" s="146"/>
      <c r="L16" s="59">
        <f>L14*L15</f>
        <v>600000</v>
      </c>
    </row>
    <row r="17" spans="1:12" ht="16.25" customHeight="1" x14ac:dyDescent="0.5">
      <c r="B17" s="142" t="s">
        <v>32</v>
      </c>
      <c r="C17" s="53" t="s">
        <v>14</v>
      </c>
      <c r="D17" s="72">
        <v>0</v>
      </c>
      <c r="F17" s="142" t="s">
        <v>32</v>
      </c>
      <c r="G17" s="53" t="s">
        <v>14</v>
      </c>
      <c r="H17" s="72">
        <v>0</v>
      </c>
      <c r="J17" s="142" t="s">
        <v>32</v>
      </c>
      <c r="K17" s="53" t="s">
        <v>14</v>
      </c>
      <c r="L17" s="72">
        <v>0</v>
      </c>
    </row>
    <row r="18" spans="1:12" ht="15.75" x14ac:dyDescent="0.5">
      <c r="B18" s="143"/>
      <c r="C18" s="54" t="s">
        <v>15</v>
      </c>
      <c r="D18" s="5">
        <v>0</v>
      </c>
      <c r="F18" s="143"/>
      <c r="G18" s="54" t="s">
        <v>15</v>
      </c>
      <c r="H18" s="5">
        <v>0.25</v>
      </c>
      <c r="J18" s="143"/>
      <c r="K18" s="54" t="s">
        <v>15</v>
      </c>
      <c r="L18" s="5">
        <v>0.5</v>
      </c>
    </row>
    <row r="19" spans="1:12" s="15" customFormat="1" ht="15.75" x14ac:dyDescent="0.5">
      <c r="A19" s="20"/>
      <c r="B19" s="143"/>
      <c r="C19" s="54" t="s">
        <v>16</v>
      </c>
      <c r="D19" s="5">
        <v>0</v>
      </c>
      <c r="E19" s="20"/>
      <c r="F19" s="143"/>
      <c r="G19" s="54" t="s">
        <v>16</v>
      </c>
      <c r="H19" s="5">
        <v>0.5</v>
      </c>
      <c r="J19" s="143"/>
      <c r="K19" s="54" t="s">
        <v>16</v>
      </c>
      <c r="L19" s="5">
        <v>1</v>
      </c>
    </row>
    <row r="20" spans="1:12" ht="15.75" x14ac:dyDescent="0.5">
      <c r="B20" s="143"/>
      <c r="C20" s="54" t="s">
        <v>17</v>
      </c>
      <c r="D20" s="5">
        <v>0.25</v>
      </c>
      <c r="F20" s="143"/>
      <c r="G20" s="54" t="s">
        <v>17</v>
      </c>
      <c r="H20" s="5">
        <v>0.75</v>
      </c>
      <c r="J20" s="143"/>
      <c r="K20" s="54" t="s">
        <v>17</v>
      </c>
      <c r="L20" s="5">
        <v>1</v>
      </c>
    </row>
    <row r="21" spans="1:12" ht="15.75" x14ac:dyDescent="0.5">
      <c r="B21" s="143"/>
      <c r="C21" s="54" t="s">
        <v>18</v>
      </c>
      <c r="D21" s="5">
        <v>0.5</v>
      </c>
      <c r="F21" s="143"/>
      <c r="G21" s="54" t="s">
        <v>18</v>
      </c>
      <c r="H21" s="5">
        <v>1</v>
      </c>
      <c r="J21" s="143"/>
      <c r="K21" s="54" t="s">
        <v>18</v>
      </c>
      <c r="L21" s="5">
        <v>1</v>
      </c>
    </row>
    <row r="22" spans="1:12" ht="16.149999999999999" thickBot="1" x14ac:dyDescent="0.55000000000000004">
      <c r="B22" s="144"/>
      <c r="C22" s="55" t="s">
        <v>19</v>
      </c>
      <c r="D22" s="73">
        <v>0.75</v>
      </c>
      <c r="F22" s="144"/>
      <c r="G22" s="55" t="s">
        <v>19</v>
      </c>
      <c r="H22" s="73">
        <v>1</v>
      </c>
      <c r="J22" s="144"/>
      <c r="K22" s="55" t="s">
        <v>19</v>
      </c>
      <c r="L22" s="73">
        <v>1</v>
      </c>
    </row>
    <row r="23" spans="1:12" ht="15.75" x14ac:dyDescent="0.5">
      <c r="B23" s="68"/>
      <c r="C23" s="68"/>
      <c r="D23" s="63"/>
    </row>
    <row r="25" spans="1:12" ht="15.6" customHeight="1" x14ac:dyDescent="0.45"/>
    <row r="26" spans="1:12" x14ac:dyDescent="0.45">
      <c r="J26" s="15"/>
      <c r="K26" s="15"/>
      <c r="L26" s="15"/>
    </row>
    <row r="27" spans="1:12" s="15" customFormat="1" x14ac:dyDescent="0.45">
      <c r="A27" s="20"/>
      <c r="E27" s="20"/>
    </row>
    <row r="28" spans="1:12" s="15" customFormat="1" ht="15.6" customHeight="1" x14ac:dyDescent="0.45">
      <c r="A28" s="20"/>
      <c r="E28" s="20"/>
    </row>
    <row r="29" spans="1:12" s="15" customFormat="1" x14ac:dyDescent="0.45">
      <c r="A29" s="20"/>
      <c r="E29" s="20"/>
    </row>
    <row r="30" spans="1:12" s="15" customFormat="1" x14ac:dyDescent="0.45">
      <c r="A30" s="20"/>
      <c r="E30" s="20"/>
    </row>
    <row r="31" spans="1:12" s="15" customFormat="1" x14ac:dyDescent="0.45">
      <c r="A31" s="20"/>
      <c r="E31" s="20"/>
    </row>
    <row r="32" spans="1:12" s="15" customFormat="1" x14ac:dyDescent="0.45">
      <c r="A32" s="20"/>
      <c r="E32" s="20"/>
    </row>
    <row r="33" spans="1:12" s="15" customFormat="1" x14ac:dyDescent="0.45">
      <c r="A33" s="20"/>
      <c r="E33" s="20"/>
      <c r="J33" s="20"/>
      <c r="K33" s="20"/>
      <c r="L33" s="20"/>
    </row>
    <row r="34" spans="1:12" ht="17.45" customHeight="1" x14ac:dyDescent="0.45"/>
    <row r="35" spans="1:12" x14ac:dyDescent="0.45">
      <c r="A35" s="15"/>
    </row>
    <row r="37" spans="1:12" x14ac:dyDescent="0.45">
      <c r="B37" s="15"/>
      <c r="C37" s="15"/>
      <c r="D37" s="15"/>
    </row>
    <row r="39" spans="1:12" ht="15.6" customHeight="1" x14ac:dyDescent="0.45"/>
    <row r="42" spans="1:12" ht="15.6" customHeight="1" x14ac:dyDescent="0.45"/>
    <row r="49" spans="1:5" x14ac:dyDescent="0.45">
      <c r="A49" s="15"/>
    </row>
    <row r="50" spans="1:5" x14ac:dyDescent="0.45">
      <c r="E50" s="15"/>
    </row>
    <row r="51" spans="1:5" ht="15.75" x14ac:dyDescent="0.5">
      <c r="B51" s="68"/>
      <c r="C51" s="68"/>
      <c r="D51" s="63"/>
    </row>
    <row r="62" spans="1:5" x14ac:dyDescent="0.45">
      <c r="B62" s="15"/>
      <c r="C62" s="15"/>
      <c r="D62" s="15"/>
    </row>
    <row r="63" spans="1:5" x14ac:dyDescent="0.45">
      <c r="B63" s="15"/>
      <c r="C63" s="15"/>
      <c r="D63" s="15"/>
    </row>
    <row r="64" spans="1:5" x14ac:dyDescent="0.45">
      <c r="B64" s="15"/>
      <c r="C64" s="15"/>
      <c r="D64" s="15"/>
    </row>
    <row r="65" spans="2:4" x14ac:dyDescent="0.45">
      <c r="B65" s="15"/>
      <c r="C65" s="15"/>
      <c r="D65" s="15"/>
    </row>
    <row r="66" spans="2:4" x14ac:dyDescent="0.45">
      <c r="B66" s="15"/>
      <c r="C66" s="15"/>
      <c r="D66" s="15"/>
    </row>
    <row r="136" spans="2:2" ht="15.75" x14ac:dyDescent="0.5">
      <c r="B136" s="19"/>
    </row>
  </sheetData>
  <mergeCells count="22">
    <mergeCell ref="F17:F22"/>
    <mergeCell ref="J13:L13"/>
    <mergeCell ref="J17:J22"/>
    <mergeCell ref="F2:G2"/>
    <mergeCell ref="J7:L7"/>
    <mergeCell ref="J8:J10"/>
    <mergeCell ref="F16:G16"/>
    <mergeCell ref="J15:K15"/>
    <mergeCell ref="J16:K16"/>
    <mergeCell ref="F8:F11"/>
    <mergeCell ref="B17:B22"/>
    <mergeCell ref="B13:D13"/>
    <mergeCell ref="B14:C14"/>
    <mergeCell ref="B15:C15"/>
    <mergeCell ref="B16:C16"/>
    <mergeCell ref="B3:C3"/>
    <mergeCell ref="B7:C7"/>
    <mergeCell ref="B4:C4"/>
    <mergeCell ref="F14:G14"/>
    <mergeCell ref="F15:G15"/>
    <mergeCell ref="F13:H13"/>
    <mergeCell ref="F7:H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8EE6C-5389-4CDA-9A07-6C2323DBDC7A}">
  <dimension ref="B1:AA109"/>
  <sheetViews>
    <sheetView topLeftCell="A9" workbookViewId="0">
      <selection activeCell="O13" sqref="O13"/>
    </sheetView>
  </sheetViews>
  <sheetFormatPr defaultRowHeight="15.75" outlineLevelCol="2" x14ac:dyDescent="0.5"/>
  <cols>
    <col min="1" max="1" width="4.33203125" customWidth="1"/>
    <col min="2" max="2" width="24.46484375" style="6" customWidth="1"/>
    <col min="3" max="3" width="12.59765625" style="6" customWidth="1"/>
    <col min="4" max="4" width="6.46484375" style="8" customWidth="1"/>
    <col min="5" max="5" width="9.1328125" style="4" hidden="1" customWidth="1"/>
    <col min="6" max="6" width="12.796875" style="20" customWidth="1"/>
    <col min="7" max="7" width="13" style="20" customWidth="1"/>
    <col min="8" max="8" width="11.796875" style="4" customWidth="1"/>
    <col min="9" max="11" width="11.796875" style="4" customWidth="1" outlineLevel="2"/>
    <col min="12" max="12" width="11.46484375" style="11" customWidth="1" outlineLevel="1"/>
    <col min="13" max="15" width="11.46484375" style="11" customWidth="1" outlineLevel="2"/>
    <col min="16" max="16" width="11.46484375" style="11" customWidth="1" outlineLevel="1"/>
    <col min="17" max="19" width="11.46484375" style="11" customWidth="1" outlineLevel="2"/>
    <col min="20" max="20" width="11.46484375" style="11" customWidth="1" outlineLevel="1"/>
    <col min="21" max="23" width="11.46484375" style="11" customWidth="1" outlineLevel="2"/>
    <col min="24" max="24" width="11.46484375" style="11" customWidth="1" outlineLevel="1"/>
    <col min="25" max="25" width="12.796875" style="11" customWidth="1"/>
  </cols>
  <sheetData>
    <row r="1" spans="2:27" ht="16.149999999999999" thickBot="1" x14ac:dyDescent="0.55000000000000004">
      <c r="D1" s="97"/>
      <c r="E1" s="66"/>
      <c r="F1" s="66"/>
      <c r="G1" s="67"/>
      <c r="H1" s="66"/>
      <c r="I1" s="66"/>
      <c r="J1" s="66"/>
      <c r="K1" s="66"/>
    </row>
    <row r="2" spans="2:27" ht="16.149999999999999" thickBot="1" x14ac:dyDescent="0.55000000000000004">
      <c r="B2" s="1"/>
      <c r="C2" s="1"/>
      <c r="D2" s="97"/>
      <c r="G2" s="67"/>
      <c r="H2" s="66"/>
      <c r="I2" s="160" t="s">
        <v>12</v>
      </c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2"/>
    </row>
    <row r="3" spans="2:27" x14ac:dyDescent="0.5">
      <c r="B3" s="122" t="s">
        <v>46</v>
      </c>
      <c r="C3" s="110" t="s">
        <v>57</v>
      </c>
      <c r="D3" s="98"/>
      <c r="G3" s="11"/>
      <c r="H3" s="1"/>
      <c r="I3" s="106" t="str">
        <f>I12</f>
        <v>January</v>
      </c>
      <c r="J3" s="105" t="str">
        <f t="shared" ref="J3:Y3" si="0">J12</f>
        <v>February</v>
      </c>
      <c r="K3" s="105" t="str">
        <f t="shared" si="0"/>
        <v>March</v>
      </c>
      <c r="L3" s="105" t="str">
        <f t="shared" si="0"/>
        <v>Q1</v>
      </c>
      <c r="M3" s="105" t="str">
        <f t="shared" si="0"/>
        <v>April</v>
      </c>
      <c r="N3" s="105" t="str">
        <f t="shared" si="0"/>
        <v>May</v>
      </c>
      <c r="O3" s="105" t="str">
        <f t="shared" si="0"/>
        <v>June</v>
      </c>
      <c r="P3" s="105" t="str">
        <f t="shared" si="0"/>
        <v>Q2</v>
      </c>
      <c r="Q3" s="105" t="str">
        <f t="shared" si="0"/>
        <v>July</v>
      </c>
      <c r="R3" s="105" t="str">
        <f t="shared" si="0"/>
        <v>August</v>
      </c>
      <c r="S3" s="105" t="str">
        <f t="shared" si="0"/>
        <v>September</v>
      </c>
      <c r="T3" s="105" t="str">
        <f t="shared" si="0"/>
        <v>Q3</v>
      </c>
      <c r="U3" s="105" t="str">
        <f t="shared" si="0"/>
        <v>October</v>
      </c>
      <c r="V3" s="105" t="str">
        <f t="shared" si="0"/>
        <v>November</v>
      </c>
      <c r="W3" s="105" t="str">
        <f t="shared" si="0"/>
        <v>December</v>
      </c>
      <c r="X3" s="105" t="str">
        <f t="shared" si="0"/>
        <v>Q4</v>
      </c>
      <c r="Y3" s="111" t="str">
        <f t="shared" si="0"/>
        <v>FY 2020</v>
      </c>
    </row>
    <row r="4" spans="2:27" x14ac:dyDescent="0.5">
      <c r="B4" s="123" t="s">
        <v>33</v>
      </c>
      <c r="C4" s="107">
        <v>5000000</v>
      </c>
      <c r="D4" s="7"/>
      <c r="G4" s="1"/>
      <c r="H4" s="109" t="str">
        <f>C3</f>
        <v>Zig Zigler</v>
      </c>
      <c r="I4" s="75">
        <f t="shared" ref="I4:K4" si="1">I6/(1+I5)</f>
        <v>126000</v>
      </c>
      <c r="J4" s="76">
        <f t="shared" si="1"/>
        <v>210000</v>
      </c>
      <c r="K4" s="76">
        <f t="shared" si="1"/>
        <v>504000</v>
      </c>
      <c r="L4" s="76">
        <f>L6/(1+L5)</f>
        <v>840000</v>
      </c>
      <c r="M4" s="76">
        <f t="shared" ref="M4:Y4" si="2">M6/(1+M5)</f>
        <v>138000</v>
      </c>
      <c r="N4" s="76">
        <f t="shared" si="2"/>
        <v>230000</v>
      </c>
      <c r="O4" s="76">
        <f t="shared" si="2"/>
        <v>552000</v>
      </c>
      <c r="P4" s="77">
        <f t="shared" si="2"/>
        <v>920000</v>
      </c>
      <c r="Q4" s="77">
        <f t="shared" si="2"/>
        <v>150000</v>
      </c>
      <c r="R4" s="77">
        <f t="shared" si="2"/>
        <v>250000</v>
      </c>
      <c r="S4" s="77">
        <f t="shared" si="2"/>
        <v>600000</v>
      </c>
      <c r="T4" s="77">
        <f t="shared" si="2"/>
        <v>1000000</v>
      </c>
      <c r="U4" s="77">
        <f t="shared" si="2"/>
        <v>186000</v>
      </c>
      <c r="V4" s="77">
        <f t="shared" si="2"/>
        <v>310000</v>
      </c>
      <c r="W4" s="77">
        <f t="shared" si="2"/>
        <v>744000</v>
      </c>
      <c r="X4" s="77">
        <f t="shared" si="2"/>
        <v>1240000</v>
      </c>
      <c r="Y4" s="78">
        <f t="shared" si="2"/>
        <v>4000000</v>
      </c>
    </row>
    <row r="5" spans="2:27" x14ac:dyDescent="0.5">
      <c r="B5" s="124" t="s">
        <v>60</v>
      </c>
      <c r="C5" s="108">
        <f>Y4-C4</f>
        <v>-1000000</v>
      </c>
      <c r="D5" s="7"/>
      <c r="E5" s="2"/>
      <c r="F5" s="3"/>
      <c r="H5" s="58" t="s">
        <v>8</v>
      </c>
      <c r="I5" s="79">
        <f t="shared" ref="I5:Y5" si="3">Mgrs_Overassignment</f>
        <v>0.25</v>
      </c>
      <c r="J5" s="80">
        <f t="shared" si="3"/>
        <v>0.25</v>
      </c>
      <c r="K5" s="80">
        <f t="shared" si="3"/>
        <v>0.25</v>
      </c>
      <c r="L5" s="80">
        <f t="shared" si="3"/>
        <v>0.25</v>
      </c>
      <c r="M5" s="80">
        <f t="shared" si="3"/>
        <v>0.25</v>
      </c>
      <c r="N5" s="80">
        <f t="shared" si="3"/>
        <v>0.25</v>
      </c>
      <c r="O5" s="80">
        <f t="shared" si="3"/>
        <v>0.25</v>
      </c>
      <c r="P5" s="81">
        <f t="shared" si="3"/>
        <v>0.25</v>
      </c>
      <c r="Q5" s="81">
        <f t="shared" si="3"/>
        <v>0.25</v>
      </c>
      <c r="R5" s="81">
        <f t="shared" si="3"/>
        <v>0.25</v>
      </c>
      <c r="S5" s="81">
        <f t="shared" si="3"/>
        <v>0.25</v>
      </c>
      <c r="T5" s="81">
        <f t="shared" si="3"/>
        <v>0.25</v>
      </c>
      <c r="U5" s="81">
        <f t="shared" si="3"/>
        <v>0.25</v>
      </c>
      <c r="V5" s="81">
        <f t="shared" si="3"/>
        <v>0.25</v>
      </c>
      <c r="W5" s="81">
        <f t="shared" si="3"/>
        <v>0.25</v>
      </c>
      <c r="X5" s="81">
        <f t="shared" si="3"/>
        <v>0.25</v>
      </c>
      <c r="Y5" s="82">
        <f t="shared" si="3"/>
        <v>0.25</v>
      </c>
    </row>
    <row r="6" spans="2:27" ht="16.149999999999999" thickBot="1" x14ac:dyDescent="0.55000000000000004">
      <c r="B6" s="1"/>
      <c r="C6" s="1"/>
      <c r="D6" s="7"/>
      <c r="E6" s="2"/>
      <c r="F6" s="3"/>
      <c r="H6" s="58" t="s">
        <v>49</v>
      </c>
      <c r="I6" s="83">
        <f t="shared" ref="I6:W6" si="4">SUM(I13:I30)</f>
        <v>157500</v>
      </c>
      <c r="J6" s="84">
        <f t="shared" si="4"/>
        <v>262500</v>
      </c>
      <c r="K6" s="84">
        <f t="shared" si="4"/>
        <v>630000</v>
      </c>
      <c r="L6" s="84">
        <f>SUM(L13:L30)</f>
        <v>1050000</v>
      </c>
      <c r="M6" s="84">
        <f t="shared" si="4"/>
        <v>172500</v>
      </c>
      <c r="N6" s="84">
        <f t="shared" si="4"/>
        <v>287500</v>
      </c>
      <c r="O6" s="84">
        <f t="shared" si="4"/>
        <v>690000</v>
      </c>
      <c r="P6" s="85">
        <f>SUM(P13:P30)</f>
        <v>1150000</v>
      </c>
      <c r="Q6" s="84">
        <f t="shared" si="4"/>
        <v>187500</v>
      </c>
      <c r="R6" s="84">
        <f t="shared" si="4"/>
        <v>312500</v>
      </c>
      <c r="S6" s="84">
        <f t="shared" si="4"/>
        <v>750000</v>
      </c>
      <c r="T6" s="85">
        <f>SUM(T13:T30)</f>
        <v>1250000</v>
      </c>
      <c r="U6" s="84">
        <f t="shared" si="4"/>
        <v>232500</v>
      </c>
      <c r="V6" s="84">
        <f t="shared" si="4"/>
        <v>387500</v>
      </c>
      <c r="W6" s="84">
        <f t="shared" si="4"/>
        <v>930000</v>
      </c>
      <c r="X6" s="85">
        <f>SUM(X13:X30)</f>
        <v>1550000</v>
      </c>
      <c r="Y6" s="86">
        <f>SUM(Y13:Y30)</f>
        <v>5000000</v>
      </c>
      <c r="AA6" s="20"/>
    </row>
    <row r="7" spans="2:27" s="20" customFormat="1" ht="16.149999999999999" thickBot="1" x14ac:dyDescent="0.55000000000000004">
      <c r="B7" s="1"/>
      <c r="C7" s="1"/>
      <c r="D7" s="7"/>
      <c r="E7" s="2"/>
      <c r="F7" s="3"/>
      <c r="H7" s="58"/>
      <c r="I7" s="12"/>
      <c r="J7" s="12"/>
      <c r="K7" s="12"/>
      <c r="L7" s="12"/>
      <c r="M7" s="12"/>
      <c r="N7" s="12"/>
      <c r="O7" s="12"/>
      <c r="P7" s="21"/>
      <c r="Q7" s="12"/>
      <c r="R7" s="12"/>
      <c r="S7" s="12"/>
      <c r="T7" s="21"/>
      <c r="U7" s="12"/>
      <c r="V7" s="12"/>
      <c r="W7" s="12"/>
      <c r="X7" s="21"/>
      <c r="Y7" s="21"/>
    </row>
    <row r="8" spans="2:27" x14ac:dyDescent="0.5">
      <c r="B8" s="128" t="s">
        <v>4</v>
      </c>
      <c r="C8" s="129"/>
      <c r="D8" s="1"/>
      <c r="E8" s="96"/>
      <c r="F8" s="1"/>
      <c r="G8" s="157" t="s">
        <v>48</v>
      </c>
      <c r="H8" s="15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2:27" x14ac:dyDescent="0.5">
      <c r="B9" s="132" t="s">
        <v>5</v>
      </c>
      <c r="C9" s="133"/>
      <c r="D9" s="159" t="s">
        <v>44</v>
      </c>
      <c r="E9" s="163" t="s">
        <v>47</v>
      </c>
      <c r="F9" s="165" t="s">
        <v>13</v>
      </c>
      <c r="G9" s="167" t="s">
        <v>25</v>
      </c>
      <c r="H9" s="169" t="s">
        <v>34</v>
      </c>
      <c r="I9" s="1"/>
      <c r="J9" s="1"/>
      <c r="K9" s="1"/>
      <c r="L9" s="12"/>
      <c r="M9" s="12"/>
      <c r="N9" s="12"/>
      <c r="O9" s="12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2:27" ht="16.149999999999999" thickBot="1" x14ac:dyDescent="0.55000000000000004">
      <c r="B10" s="51" t="s">
        <v>24</v>
      </c>
      <c r="C10" s="52"/>
      <c r="D10" s="159"/>
      <c r="E10" s="163"/>
      <c r="F10" s="165"/>
      <c r="G10" s="168"/>
      <c r="H10" s="169"/>
      <c r="I10" s="1"/>
      <c r="J10" s="1"/>
      <c r="K10" s="1"/>
      <c r="L10" s="12"/>
      <c r="M10" s="12"/>
      <c r="N10" s="12"/>
      <c r="O10" s="12"/>
      <c r="P10" s="21"/>
      <c r="Q10" s="21"/>
      <c r="R10" s="21"/>
      <c r="S10" s="21"/>
      <c r="T10" s="21"/>
      <c r="U10" s="21"/>
      <c r="V10" s="21"/>
      <c r="W10" s="21"/>
      <c r="X10" s="21"/>
      <c r="Y10" s="21"/>
    </row>
    <row r="11" spans="2:27" x14ac:dyDescent="0.5">
      <c r="B11" s="97"/>
      <c r="C11" s="155" t="s">
        <v>61</v>
      </c>
      <c r="D11" s="159"/>
      <c r="E11" s="163"/>
      <c r="F11" s="165"/>
      <c r="G11" s="168"/>
      <c r="H11" s="169"/>
      <c r="I11" s="1"/>
      <c r="J11" s="1"/>
      <c r="K11" s="1"/>
      <c r="L11" s="12"/>
      <c r="M11" s="12"/>
      <c r="N11" s="12"/>
      <c r="O11" s="12"/>
      <c r="P11" s="21"/>
      <c r="Q11" s="21"/>
      <c r="R11" s="21"/>
      <c r="S11" s="21"/>
      <c r="T11" s="21"/>
      <c r="U11" s="21"/>
      <c r="V11" s="21"/>
      <c r="W11" s="21"/>
      <c r="X11" s="21"/>
      <c r="Y11" s="21"/>
    </row>
    <row r="12" spans="2:27" ht="14.25" customHeight="1" x14ac:dyDescent="0.5">
      <c r="B12" s="97" t="s">
        <v>30</v>
      </c>
      <c r="C12" s="156"/>
      <c r="D12" s="156"/>
      <c r="E12" s="164"/>
      <c r="F12" s="166"/>
      <c r="G12" s="168"/>
      <c r="H12" s="167"/>
      <c r="I12" s="103" t="str">
        <f>TEXT(DATE(YEAR(Fiscal_Year_Start),MONTH(Fiscal_Year_Start),DAY(Fiscal_Year_Start)),"mmmm")</f>
        <v>January</v>
      </c>
      <c r="J12" s="103" t="str">
        <f>TEXT(DATE(YEAR(Fiscal_Year_Start),MONTH(Fiscal_Year_Start)+1,DAY(Fiscal_Year_Start)),"mmmm")</f>
        <v>February</v>
      </c>
      <c r="K12" s="103" t="str">
        <f>TEXT(DATE(YEAR(Fiscal_Year_Start),MONTH(Fiscal_Year_Start)+2,DAY(Fiscal_Year_Start)),"mmmm")</f>
        <v>March</v>
      </c>
      <c r="L12" s="90" t="s">
        <v>0</v>
      </c>
      <c r="M12" s="103" t="str">
        <f>TEXT(DATE(YEAR(Fiscal_Year_Start),MONTH(Fiscal_Year_Start)+3,DAY(Fiscal_Year_Start)),"mmmm")</f>
        <v>April</v>
      </c>
      <c r="N12" s="103" t="str">
        <f>TEXT(DATE(YEAR(Fiscal_Year_Start),MONTH(Fiscal_Year_Start)+4,DAY(Fiscal_Year_Start)),"mmmm")</f>
        <v>May</v>
      </c>
      <c r="O12" s="103" t="str">
        <f>TEXT(DATE(YEAR(Fiscal_Year_Start),MONTH(Fiscal_Year_Start)+5,DAY(Fiscal_Year_Start)),"mmmm")</f>
        <v>June</v>
      </c>
      <c r="P12" s="90" t="s">
        <v>1</v>
      </c>
      <c r="Q12" s="103" t="str">
        <f>TEXT(DATE(YEAR(Fiscal_Year_Start),MONTH(Fiscal_Year_Start)+6,DAY(Fiscal_Year_Start)),"mmmm")</f>
        <v>July</v>
      </c>
      <c r="R12" s="103" t="str">
        <f>TEXT(DATE(YEAR(Fiscal_Year_Start),MONTH(Fiscal_Year_Start)+7,DAY(Fiscal_Year_Start)),"mmmm")</f>
        <v>August</v>
      </c>
      <c r="S12" s="103" t="str">
        <f>TEXT(DATE(YEAR(Fiscal_Year_Start),MONTH(Fiscal_Year_Start)+8,DAY(Fiscal_Year_Start)),"mmmm")</f>
        <v>September</v>
      </c>
      <c r="T12" s="90" t="s">
        <v>2</v>
      </c>
      <c r="U12" s="104" t="str">
        <f>TEXT(DATE(YEAR(Fiscal_Year_Start),MONTH(Fiscal_Year_Start)+9,DAY(Fiscal_Year_Start)),"mmmm")</f>
        <v>October</v>
      </c>
      <c r="V12" s="104" t="str">
        <f>TEXT(DATE(YEAR(Fiscal_Year_Start),MONTH(Fiscal_Year_Start)+10,DAY(Fiscal_Year_Start)),"mmmm")</f>
        <v>November</v>
      </c>
      <c r="W12" s="104" t="str">
        <f>TEXT(DATE(YEAR(Fiscal_Year_Start),MONTH(Fiscal_Year_Start)+11,DAY(Fiscal_Year_Start)),"mmmm")</f>
        <v>December</v>
      </c>
      <c r="X12" s="90" t="s">
        <v>3</v>
      </c>
      <c r="Y12" s="112" t="str">
        <f>"FY "&amp;TEXT(DATE(YEAR(Fiscal_Year_Start),MONTH(Fiscal_Year_Start)+11,DAY(Fiscal_Year_Start)),"yyyy")</f>
        <v>FY 2020</v>
      </c>
    </row>
    <row r="13" spans="2:27" x14ac:dyDescent="0.5">
      <c r="B13" s="57" t="s">
        <v>39</v>
      </c>
      <c r="C13" s="93">
        <v>42095</v>
      </c>
      <c r="D13" s="18" t="s">
        <v>38</v>
      </c>
      <c r="E13" s="95">
        <f t="shared" ref="E13:E30" si="5">IF(Fiscal_Year_Start&gt;C13,MAX((DATEDIF(C13,Fiscal_Year_Start,"m")*-1+1),-6),MIN((DATEDIF(Fiscal_Year_Start,C13,"m")+1),12))</f>
        <v>-6</v>
      </c>
      <c r="F13" s="25">
        <v>0</v>
      </c>
      <c r="G13" s="64">
        <v>1</v>
      </c>
      <c r="H13" s="65">
        <v>13</v>
      </c>
      <c r="I13" s="91">
        <f t="shared" ref="I13:I30" si="6">IF($H13&lt;=1,0,$G13*(ROUND(
IF($D13=Role_1,
IF($E13&lt;=-5,((Role_1_Quota+$F13)*Q1_Seasonality_Ramp*M1_Seasonality_Ramp),
IF($E13=-4,((Role_1_Quota+$F13)*Q1_Seasonality_Ramp*M1_Seasonality_Ramp*Role_1_Month_6_New_Hire_Ramp),
IF($E13=-3,((Role_1_Quota+$F13)*Q1_Seasonality_Ramp*M1_Seasonality_Ramp*Role_1_Month_5_New_Hire_Ramp),
IF($E13=-2,((Role_1_Quota+$F13)*Q1_Seasonality_Ramp*M1_Seasonality_Ramp*Role_1_Month_4_New_Hire_Ramp),
IF($E13=-1,((Role_1_Quota+$F13)*Q1_Seasonality_Ramp*M1_Seasonality_Ramp*Role_1_Month_3_New_Hire_Ramp),
IF($E13=0,((Role_1_Quota+$F13)*Q1_Seasonality_Ramp*M1_Seasonality_Ramp*Role_1_Month_2_New_Hire_Ramp),
IF($E13=1,((Role_1_Quota+$F13)*Q1_Seasonality_Ramp*M1_Seasonality_Ramp*Role_1_Month_1_New_Hire_Ramp),0))))))),
IF($D13=Role_2,
IF($E13&lt;=-5,((Role_2_Quota+$F13)*Q1_Seasonality_Ramp*M1_Seasonality_Ramp),
IF($E13=-4,((Role_2_Quota+$F13)*Q1_Seasonality_Ramp*M1_Seasonality_Ramp*Role_2_Month_6_New_Hire_Ramp),
IF($E13=-3,((Role_2_Quota+$F13)*Q1_Seasonality_Ramp*M1_Seasonality_Ramp*Role_2_Month_5_New_Hire_Ramp),
IF($E13=-2,((Role_2_Quota+$F13)*Q1_Seasonality_Ramp*M1_Seasonality_Ramp*Role_2_Month_4_New_Hire_Ramp),
IF($E13=-1,((Role_2_Quota+$F13)*Q1_Seasonality_Ramp*M1_Seasonality_Ramp*Role_2_Month_3_New_Hire_Ramp),
IF($E13=0,((Role_2_Quota+$F13)*Q1_Seasonality_Ramp*M1_Seasonality_Ramp*Role_2_Month_2_New_Hire_Ramp),
IF($E13=1,((Role_2_Quota+$F13)*Q1_Seasonality_Ramp*M1_Seasonality_Ramp*Role_2_Month_1_New_Hire_Ramp),0))))))),
IF($D13=Role_3,
IF($E13&lt;=-5,((Role_3_Quota+$F13)*Q1_Seasonality_Ramp*M1_Seasonality_Ramp),
IF($E13=-4,((Role_3_Quota+$F13)*Q1_Seasonality_Ramp*M1_Seasonality_Ramp*Role_3_Month_6_New_Hire_Ramp),
IF($E13=-3,((Role_3_Quota+$F13)*Q1_Seasonality_Ramp*M1_Seasonality_Ramp*Role_3_Month_5_New_Hire_Ramp),
IF($E13=-2,((Role_3_Quota+$F13)*Q1_Seasonality_Ramp*M1_Seasonality_Ramp*Role_3_Month_4_New_Hire_Ramp),
IF($E13=-1,((Role_3_Quota+$F13)*Q1_Seasonality_Ramp*M1_Seasonality_Ramp*Role_3_Month_3_New_Hire_Ramp),
IF($E13=0,((Role_3_Quota+$F13)*Q1_Seasonality_Ramp*M1_Seasonality_Ramp*Role_3_Month_2_New_Hire_Ramp),
IF($E13=1,((Role_3_Quota+$F13)*Q1_Seasonality_Ramp*M1_Seasonality_Ramp*Role_3_Month_1_New_Hire_Ramp),0))))))),
0))),-Quota_Rounding_Zeros)))</f>
        <v>31500</v>
      </c>
      <c r="J13" s="91">
        <f t="shared" ref="J13:J30" si="7">IF($H13&lt;=2,0,$G13*(ROUND(
IF($D13=Role_1,
IF($E13&lt;=-4,((Role_1_Quota+$F13)*Q1_Seasonality_Ramp*M2_Seasonality_Ramp),
IF($E13=-3,((Role_1_Quota+$F13)*Q1_Seasonality_Ramp*M2_Seasonality_Ramp*Role_1_Month_6_New_Hire_Ramp),
IF($E13=-2,((Role_1_Quota+$F13)*Q1_Seasonality_Ramp*M2_Seasonality_Ramp*Role_1_Month_5_New_Hire_Ramp),
IF($E13=-1,((Role_1_Quota+$F13)*Q1_Seasonality_Ramp*M2_Seasonality_Ramp*Role_1_Month_4_New_Hire_Ramp),
IF($E13=0,((Role_1_Quota+$F13)*Q1_Seasonality_Ramp*M2_Seasonality_Ramp*Role_1_Month_3_New_Hire_Ramp),
IF($E13=1,((Role_1_Quota+$F13)*Q1_Seasonality_Ramp*M2_Seasonality_Ramp*Role_1_Month_2_New_Hire_Ramp),
IF($E13=2,((Role_1_Quota+$F13)*Q1_Seasonality_Ramp*M2_Seasonality_Ramp*Role_1_Month_1_New_Hire_Ramp),0))))))),
IF($D13=Role_2,
IF($E13&lt;=-4,((Role_2_Quota+$F13)*Q1_Seasonality_Ramp*M2_Seasonality_Ramp),
IF($E13=-3,((Role_2_Quota+$F13)*Q1_Seasonality_Ramp*M2_Seasonality_Ramp*Role_2_Month_6_New_Hire_Ramp),
IF($E13=-2,((Role_2_Quota+$F13)*Q1_Seasonality_Ramp*M2_Seasonality_Ramp*Role_2_Month_5_New_Hire_Ramp),
IF($E13=-1,((Role_2_Quota+$F13)*Q1_Seasonality_Ramp*M2_Seasonality_Ramp*Role_2_Month_4_New_Hire_Ramp),
IF($E13=0,((Role_2_Quota+$F13)*Q1_Seasonality_Ramp*M2_Seasonality_Ramp*Role_2_Month_3_New_Hire_Ramp),
IF($E13=1,((Role_2_Quota+$F13)*Q1_Seasonality_Ramp*M2_Seasonality_Ramp*Role_2_Month_2_New_Hire_Ramp),
IF($E13=2,((Role_2_Quota+$F13)*Q1_Seasonality_Ramp*M2_Seasonality_Ramp*Role_2_Month_1_New_Hire_Ramp),0))))))),
IF($D13=Role_3,
IF($E13&lt;=-4,((Role_3_Quota+$F13)*Q1_Seasonality_Ramp*M2_Seasonality_Ramp),
IF($E13=-3,((Role_3_Quota+$F13)*Q1_Seasonality_Ramp*M2_Seasonality_Ramp*Role_3_Month_6_New_Hire_Ramp),
IF($E13=-2,((Role_3_Quota+$F13)*Q1_Seasonality_Ramp*M2_Seasonality_Ramp*Role_3_Month_5_New_Hire_Ramp),
IF($E13=-1,((Role_3_Quota+$F13)*Q1_Seasonality_Ramp*M2_Seasonality_Ramp*Role_3_Month_4_New_Hire_Ramp),
IF($E13=0,((Role_3_Quota+$F13)*Q1_Seasonality_Ramp*M2_Seasonality_Ramp*Role_3_Month_3_New_Hire_Ramp),
IF($E13=1,((Role_3_Quota+$F13)*Q1_Seasonality_Ramp*M2_Seasonality_Ramp*Role_3_Month_2_New_Hire_Ramp),
IF($E13=2,((Role_3_Quota+$F13)*Q1_Seasonality_Ramp*M2_Seasonality_Ramp*Role_3_Month_1_New_Hire_Ramp),0))))))),
0))),-Quota_Rounding_Zeros)))</f>
        <v>52500</v>
      </c>
      <c r="K13" s="91">
        <f t="shared" ref="K13:K30" si="8">IF($H13&lt;=3,0,$G13*(ROUND(
IF($D13=Role_1,
IF($E13&lt;=-3,((Role_1_Quota+$F13)*Q1_Seasonality_Ramp*M3_Seasonality_Ramp),
IF($E13=-2,((Role_1_Quota+$F13)*Q1_Seasonality_Ramp*M3_Seasonality_Ramp*Role_1_Month_6_New_Hire_Ramp),
IF($E13=-1,((Role_1_Quota+$F13)*Q1_Seasonality_Ramp*M3_Seasonality_Ramp*Role_1_Month_5_New_Hire_Ramp),
IF($E13=0,((Role_1_Quota+$F13)*Q1_Seasonality_Ramp*M3_Seasonality_Ramp*Role_1_Month_4_New_Hire_Ramp),
IF($E13=1,((Role_1_Quota+$F13)*Q1_Seasonality_Ramp*M3_Seasonality_Ramp*Role_1_Month_3_New_Hire_Ramp),
IF($E13=2,((Role_1_Quota+$F13)*Q1_Seasonality_Ramp*M3_Seasonality_Ramp*Role_1_Month_2_New_Hire_Ramp),
IF($E13=3,((Role_1_Quota+$F13)*Q1_Seasonality_Ramp*M3_Seasonality_Ramp*Role_1_Month_1_New_Hire_Ramp),0))))))),
IF($D13=Role_2,
IF($E13&lt;=-3,((Role_2_Quota+$F13)*Q1_Seasonality_Ramp*M3_Seasonality_Ramp),
IF($E13=-2,((Role_2_Quota+$F13)*Q1_Seasonality_Ramp*M3_Seasonality_Ramp*Role_2_Month_6_New_Hire_Ramp),
IF($E13=-1,((Role_2_Quota+$F13)*Q1_Seasonality_Ramp*M3_Seasonality_Ramp*Role_2_Month_5_New_Hire_Ramp),
IF($E13=0,((Role_2_Quota+$F13)*Q1_Seasonality_Ramp*M3_Seasonality_Ramp*Role_2_Month_4_New_Hire_Ramp),
IF($E13=1,((Role_2_Quota+$F13)*Q1_Seasonality_Ramp*M3_Seasonality_Ramp*Role_2_Month_3_New_Hire_Ramp),
IF($E13=2,((Role_2_Quota+$F13)*Q1_Seasonality_Ramp*M3_Seasonality_Ramp*Role_2_Month_2_New_Hire_Ramp),
IF($E13=3,((Role_2_Quota+$F13)*Q1_Seasonality_Ramp*M3_Seasonality_Ramp*Role_2_Month_1_New_Hire_Ramp),0))))))),
IF($D13=Role_3,
IF($E13&lt;=-3,((Role_3_Quota+$F13)*Q1_Seasonality_Ramp*M3_Seasonality_Ramp),
IF($E13=-2,((Role_3_Quota+$F13)*Q1_Seasonality_Ramp*M3_Seasonality_Ramp*Role_3_Month_6_New_Hire_Ramp),
IF($E13=-1,((Role_3_Quota+$F13)*Q1_Seasonality_Ramp*M3_Seasonality_Ramp*Role_3_Month_5_New_Hire_Ramp),
IF($E13=0,((Role_3_Quota+$F13)*Q1_Seasonality_Ramp*M3_Seasonality_Ramp*Role_3_Month_4_New_Hire_Ramp),
IF($E13=1,((Role_3_Quota+$F13)*Q1_Seasonality_Ramp*M3_Seasonality_Ramp*Role_3_Month_3_New_Hire_Ramp),
IF($E13=2,((Role_3_Quota+$F13)*Q1_Seasonality_Ramp*M3_Seasonality_Ramp*Role_3_Month_2_New_Hire_Ramp),
IF($E13=3,((Role_3_Quota+$F13)*Q1_Seasonality_Ramp*M3_Seasonality_Ramp*Role_3_Month_1_New_Hire_Ramp),0))))))),
0))),-Quota_Rounding_Zeros)))</f>
        <v>126000</v>
      </c>
      <c r="L13" s="92">
        <f>SUM(I13:K13)</f>
        <v>210000</v>
      </c>
      <c r="M13" s="91">
        <f t="shared" ref="M13:M30" si="9">IF($H13&lt;=4,0,$G13*(ROUND(
IF($D13=Role_1,
IF($E13&lt;=-2,((Role_1_Quota+$F13)*Q2_Seasonality_Ramp*M1_Seasonality_Ramp),
IF($E13=-1,((Role_1_Quota+$F13)*Q2_Seasonality_Ramp*M1_Seasonality_Ramp*Role_1_Month_6_New_Hire_Ramp),
IF($E13=0,((Role_1_Quota+$F13)*Q2_Seasonality_Ramp*M1_Seasonality_Ramp*Role_1_Month_5_New_Hire_Ramp),
IF($E13=1,((Role_1_Quota+$F13)*Q2_Seasonality_Ramp*M1_Seasonality_Ramp*Role_1_Month_4_New_Hire_Ramp),
IF($E13=2,((Role_1_Quota+$F13)*Q2_Seasonality_Ramp*M1_Seasonality_Ramp*Role_1_Month_3_New_Hire_Ramp),
IF($E13=3,((Role_1_Quota+$F13)*Q2_Seasonality_Ramp*M1_Seasonality_Ramp*Role_1_Month_2_New_Hire_Ramp),
IF($E13=4,((Role_1_Quota+$F13)*Q2_Seasonality_Ramp*M1_Seasonality_Ramp*Role_1_Month_1_New_Hire_Ramp),0))))))),
IF($D13=Role_2,
IF($E13&lt;=-2,((Role_2_Quota+$F13)*Q2_Seasonality_Ramp*M1_Seasonality_Ramp),
IF($E13=-1,((Role_2_Quota+$F13)*Q2_Seasonality_Ramp*M1_Seasonality_Ramp*Role_2_Month_6_New_Hire_Ramp),
IF($E13=0,((Role_2_Quota+$F13)*Q2_Seasonality_Ramp*M1_Seasonality_Ramp*Role_2_Month_5_New_Hire_Ramp),
IF($E13=1,((Role_2_Quota+$F13)*Q2_Seasonality_Ramp*M1_Seasonality_Ramp*Role_2_Month_4_New_Hire_Ramp),
IF($E13=2,((Role_2_Quota+$F13)*Q2_Seasonality_Ramp*M1_Seasonality_Ramp*Role_2_Month_3_New_Hire_Ramp),
IF($E13=3,((Role_2_Quota+$F13)*Q2_Seasonality_Ramp*M1_Seasonality_Ramp*Role_2_Month_2_New_Hire_Ramp),
IF($E13=4,((Role_2_Quota+$F13)*Q2_Seasonality_Ramp*M1_Seasonality_Ramp*Role_2_Month_1_New_Hire_Ramp),0))))))),
IF($D13=Role_3,
IF($E13&lt;=-2,((Role_3_Quota+$F13)*Q2_Seasonality_Ramp*M1_Seasonality_Ramp),
IF($E13=-1,((Role_3_Quota+$F13)*Q2_Seasonality_Ramp*M1_Seasonality_Ramp*Role_3_Month_6_New_Hire_Ramp),
IF($E13=0,((Role_3_Quota+$F13)*Q2_Seasonality_Ramp*M1_Seasonality_Ramp*Role_3_Month_5_New_Hire_Ramp),
IF($E13=1,((Role_3_Quota+$F13)*Q2_Seasonality_Ramp*M1_Seasonality_Ramp*Role_3_Month_4_New_Hire_Ramp),
IF($E13=2,((Role_3_Quota+$F13)*Q2_Seasonality_Ramp*M1_Seasonality_Ramp*Role_3_Month_3_New_Hire_Ramp),
IF($E13=3,((Role_3_Quota+$F13)*Q2_Seasonality_Ramp*M1_Seasonality_Ramp*Role_3_Month_2_New_Hire_Ramp),
IF($E13=4,((Role_3_Quota+$F13)*Q2_Seasonality_Ramp*M1_Seasonality_Ramp*Role_3_Month_1_New_Hire_Ramp),0))))))),
0))),-Quota_Rounding_Zeros)))</f>
        <v>34500</v>
      </c>
      <c r="N13" s="91">
        <f t="shared" ref="N13:N30" si="10">IF($H13&lt;=5,0,$G13*(ROUND(
IF($D13=Role_1,
IF($E13&lt;=-1,((Role_1_Quota+$F13)*Q2_Seasonality_Ramp*M2_Seasonality_Ramp),
IF($E13=0,((Role_1_Quota+$F13)*Q2_Seasonality_Ramp*M2_Seasonality_Ramp*Role_1_Month_6_New_Hire_Ramp),
IF($E13=1,((Role_1_Quota+$F13)*Q2_Seasonality_Ramp*M2_Seasonality_Ramp*Role_1_Month_5_New_Hire_Ramp),
IF($E13=2,((Role_1_Quota+$F13)*Q2_Seasonality_Ramp*M2_Seasonality_Ramp*Role_1_Month_4_New_Hire_Ramp),
IF($E13=3,((Role_1_Quota+$F13)*Q2_Seasonality_Ramp*M2_Seasonality_Ramp*Role_1_Month_3_New_Hire_Ramp),
IF($E13=4,((Role_1_Quota+$F13)*Q2_Seasonality_Ramp*M2_Seasonality_Ramp*Role_1_Month_2_New_Hire_Ramp),
IF($E13=5,((Role_1_Quota+$F13)*Q2_Seasonality_Ramp*M2_Seasonality_Ramp*Role_1_Month_1_New_Hire_Ramp),0))))))),
IF($D13=Role_2,
IF($E13&lt;=-1,((Role_2_Quota+$F13)*Q2_Seasonality_Ramp*M2_Seasonality_Ramp),
IF($E13=0,((Role_2_Quota+$F13)*Q2_Seasonality_Ramp*M2_Seasonality_Ramp*Role_2_Month_6_New_Hire_Ramp),
IF($E13=1,((Role_2_Quota+$F13)*Q2_Seasonality_Ramp*M2_Seasonality_Ramp*Role_2_Month_5_New_Hire_Ramp),
IF($E13=2,((Role_2_Quota+$F13)*Q2_Seasonality_Ramp*M2_Seasonality_Ramp*Role_2_Month_4_New_Hire_Ramp),
IF($E13=3,((Role_2_Quota+$F13)*Q2_Seasonality_Ramp*M2_Seasonality_Ramp*Role_2_Month_3_New_Hire_Ramp),
IF($E13=4,((Role_2_Quota+$F13)*Q2_Seasonality_Ramp*M2_Seasonality_Ramp*Role_2_Month_2_New_Hire_Ramp),
IF($E13=5,((Role_2_Quota+$F13)*Q2_Seasonality_Ramp*M2_Seasonality_Ramp*Role_2_Month_1_New_Hire_Ramp),0))))))),
IF($D13=Role_3,
IF($E13&lt;=-1,((Role_3_Quota+$F13)*Q2_Seasonality_Ramp*M2_Seasonality_Ramp),
IF($E13=0,((Role_3_Quota+$F13)*Q2_Seasonality_Ramp*M2_Seasonality_Ramp*Role_3_Month_6_New_Hire_Ramp),
IF($E13=1,((Role_3_Quota+$F13)*Q2_Seasonality_Ramp*M2_Seasonality_Ramp*Role_3_Month_5_New_Hire_Ramp),
IF($E13=2,((Role_3_Quota+$F13)*Q2_Seasonality_Ramp*M2_Seasonality_Ramp*Role_3_Month_4_New_Hire_Ramp),
IF($E13=3,((Role_3_Quota+$F13)*Q2_Seasonality_Ramp*M2_Seasonality_Ramp*Role_3_Month_3_New_Hire_Ramp),
IF($E13=4,((Role_3_Quota+$F13)*Q2_Seasonality_Ramp*M2_Seasonality_Ramp*Role_3_Month_2_New_Hire_Ramp),
IF($E13=5,((Role_3_Quota+$F13)*Q2_Seasonality_Ramp*M2_Seasonality_Ramp*Role_3_Month_1_New_Hire_Ramp),0))))))),
0))),-Quota_Rounding_Zeros)))</f>
        <v>57500</v>
      </c>
      <c r="O13" s="91">
        <f t="shared" ref="O13:O30" si="11">IF($H13&lt;=6,0,$G13*(ROUND(
IF($D13=Role_1,
IF($E13&lt;=0,((Role_1_Quota+$F13)*Q2_Seasonality_Ramp*M3_Seasonality_Ramp),
IF($E13=1,((Role_1_Quota+$F13)*Q2_Seasonality_Ramp*M3_Seasonality_Ramp*Role_1_Month_6_New_Hire_Ramp),
IF($E13=2,((Role_1_Quota+$F13)*Q2_Seasonality_Ramp*M3_Seasonality_Ramp*Role_1_Month_5_New_Hire_Ramp),
IF($E13=3,((Role_1_Quota+$F13)*Q2_Seasonality_Ramp*M3_Seasonality_Ramp*Role_1_Month_4_New_Hire_Ramp),
IF($E13=4,((Role_1_Quota+$F13)*Q2_Seasonality_Ramp*M3_Seasonality_Ramp*Role_1_Month_3_New_Hire_Ramp),
IF($E13=5,((Role_1_Quota+$F13)*Q2_Seasonality_Ramp*M3_Seasonality_Ramp*Role_1_Month_2_New_Hire_Ramp),
IF($E13=6,((Role_1_Quota+$F13)*Q2_Seasonality_Ramp*M3_Seasonality_Ramp*Role_1_Month_1_New_Hire_Ramp),0))))))),
IF($D13=Role_2,
IF($E13&lt;=0,((Role_2_Quota+$F13)*Q2_Seasonality_Ramp*M3_Seasonality_Ramp),
IF($E13=1,((Role_2_Quota+$F13)*Q2_Seasonality_Ramp*M3_Seasonality_Ramp*Role_2_Month_6_New_Hire_Ramp),
IF($E13=2,((Role_2_Quota+$F13)*Q2_Seasonality_Ramp*M3_Seasonality_Ramp*Role_2_Month_5_New_Hire_Ramp),
IF($E13=3,((Role_2_Quota+$F13)*Q2_Seasonality_Ramp*M3_Seasonality_Ramp*Role_2_Month_4_New_Hire_Ramp),
IF($E13=4,((Role_2_Quota+$F13)*Q2_Seasonality_Ramp*M3_Seasonality_Ramp*Role_2_Month_3_New_Hire_Ramp),
IF($E13=5,((Role_2_Quota+$F13)*Q2_Seasonality_Ramp*M3_Seasonality_Ramp*Role_2_Month_2_New_Hire_Ramp),
IF($E13=6,((Role_2_Quota+$F13)*Q2_Seasonality_Ramp*M3_Seasonality_Ramp*Role_2_Month_1_New_Hire_Ramp),0))))))),
IF($D13=Role_3,
IF($E13&lt;=0,((Role_3_Quota+$F13)*Q2_Seasonality_Ramp*M3_Seasonality_Ramp),
IF($E13=1,((Role_3_Quota+$F13)*Q2_Seasonality_Ramp*M3_Seasonality_Ramp*Role_3_Month_6_New_Hire_Ramp),
IF($E13=2,((Role_3_Quota+$F13)*Q2_Seasonality_Ramp*M3_Seasonality_Ramp*Role_3_Month_5_New_Hire_Ramp),
IF($E13=3,((Role_3_Quota+$F13)*Q2_Seasonality_Ramp*M3_Seasonality_Ramp*Role_3_Month_4_New_Hire_Ramp),
IF($E13=4,((Role_3_Quota+$F13)*Q2_Seasonality_Ramp*M3_Seasonality_Ramp*Role_3_Month_3_New_Hire_Ramp),
IF($E13=5,((Role_3_Quota+$F13)*Q2_Seasonality_Ramp*M3_Seasonality_Ramp*Role_3_Month_2_New_Hire_Ramp),
IF($E13=6,((Role_3_Quota+$F13)*Q2_Seasonality_Ramp*M3_Seasonality_Ramp*Role_3_Month_1_New_Hire_Ramp),0))))))),
0))),-Quota_Rounding_Zeros)))</f>
        <v>138000</v>
      </c>
      <c r="P13" s="92">
        <f>SUM(M13:O13)</f>
        <v>230000</v>
      </c>
      <c r="Q13" s="91">
        <f t="shared" ref="Q13:Q30" si="12">IF($H13&lt;=7,0,$G13*(ROUND(
IF($D13=Role_1,
IF($E13&lt;=1,((Role_1_Quota+$F13)*Q3_Seasonality_Ramp*M1_Seasonality_Ramp),
IF($E13=2,((Role_1_Quota+$F13)*Q3_Seasonality_Ramp*M1_Seasonality_Ramp*Role_1_Month_6_New_Hire_Ramp),
IF($E13=3,((Role_1_Quota+$F13)*Q3_Seasonality_Ramp*M1_Seasonality_Ramp*Role_1_Month_5_New_Hire_Ramp),
IF($E13=4,((Role_1_Quota+$F13)*Q3_Seasonality_Ramp*M1_Seasonality_Ramp*Role_1_Month_4_New_Hire_Ramp),
IF($E13=5,((Role_1_Quota+$F13)*Q3_Seasonality_Ramp*M1_Seasonality_Ramp*Role_1_Month_3_New_Hire_Ramp),
IF($E13=6,((Role_1_Quota+$F13)*Q3_Seasonality_Ramp*M1_Seasonality_Ramp*Role_1_Month_2_New_Hire_Ramp),
IF($E13=7,((Role_1_Quota+$F13)*Q3_Seasonality_Ramp*M1_Seasonality_Ramp*Role_1_Month_1_New_Hire_Ramp),0))))))),
IF($D13=Role_2,
IF($E13&lt;=1,((Role_2_Quota+$F13)*Q3_Seasonality_Ramp*M1_Seasonality_Ramp),
IF($E13=2,((Role_2_Quota+$F13)*Q3_Seasonality_Ramp*M1_Seasonality_Ramp*Role_2_Month_6_New_Hire_Ramp),
IF($E13=3,((Role_2_Quota+$F13)*Q3_Seasonality_Ramp*M1_Seasonality_Ramp*Role_2_Month_5_New_Hire_Ramp),
IF($E13=4,((Role_2_Quota+$F13)*Q3_Seasonality_Ramp*M1_Seasonality_Ramp*Role_2_Month_4_New_Hire_Ramp),
IF($E13=5,((Role_2_Quota+$F13)*Q3_Seasonality_Ramp*M1_Seasonality_Ramp*Role_2_Month_3_New_Hire_Ramp),
IF($E13=6,((Role_2_Quota+$F13)*Q3_Seasonality_Ramp*M1_Seasonality_Ramp*Role_2_Month_2_New_Hire_Ramp),
IF($E13=7,((Role_2_Quota+$F13)*Q3_Seasonality_Ramp*M1_Seasonality_Ramp*Role_2_Month_1_New_Hire_Ramp),0))))))),
IF($D13=Role_3,
IF($E13&lt;=1,((Role_3_Quota+$F13)*Q3_Seasonality_Ramp*M1_Seasonality_Ramp),
IF($E13=2,((Role_3_Quota+$F13)*Q3_Seasonality_Ramp*M1_Seasonality_Ramp*Role_3_Month_6_New_Hire_Ramp),
IF($E13=3,((Role_3_Quota+$F13)*Q3_Seasonality_Ramp*M1_Seasonality_Ramp*Role_3_Month_5_New_Hire_Ramp),
IF($E13=4,((Role_3_Quota+$F13)*Q3_Seasonality_Ramp*M1_Seasonality_Ramp*Role_3_Month_4_New_Hire_Ramp),
IF($E13=5,((Role_3_Quota+$F13)*Q3_Seasonality_Ramp*M1_Seasonality_Ramp*Role_3_Month_3_New_Hire_Ramp),
IF($E13=6,((Role_3_Quota+$F13)*Q3_Seasonality_Ramp*M1_Seasonality_Ramp*Role_3_Month_2_New_Hire_Ramp),
IF($E13=7,((Role_3_Quota+$F13)*Q3_Seasonality_Ramp*M1_Seasonality_Ramp*Role_3_Month_1_New_Hire_Ramp),0))))))),
0))),-Quota_Rounding_Zeros)))</f>
        <v>37500</v>
      </c>
      <c r="R13" s="91">
        <f t="shared" ref="R13:R30" si="13">IF($H13&lt;=8,0,$G13*(ROUND(
IF($D13=Role_1,
IF($E13&lt;=2,((Role_1_Quota+$F13)*Q3_Seasonality_Ramp*M2_Seasonality_Ramp),
IF($E13=3,((Role_1_Quota+$F13)*Q3_Seasonality_Ramp*M2_Seasonality_Ramp*Role_1_Month_6_New_Hire_Ramp),
IF($E13=4,((Role_1_Quota+$F13)*Q3_Seasonality_Ramp*M2_Seasonality_Ramp*Role_1_Month_5_New_Hire_Ramp),
IF($E13=5,((Role_1_Quota+$F13)*Q3_Seasonality_Ramp*M2_Seasonality_Ramp*Role_1_Month_4_New_Hire_Ramp),
IF($E13=6,((Role_1_Quota+$F13)*Q3_Seasonality_Ramp*M2_Seasonality_Ramp*Role_1_Month_3_New_Hire_Ramp),
IF($E13=7,((Role_1_Quota+$F13)*Q3_Seasonality_Ramp*M2_Seasonality_Ramp*Role_1_Month_2_New_Hire_Ramp),
IF($E13=8,((Role_1_Quota+$F13)*Q3_Seasonality_Ramp*M2_Seasonality_Ramp*Role_1_Month_1_New_Hire_Ramp),0))))))),
IF($D13=Role_2,
IF($E13&lt;=2,((Role_2_Quota+$F13)*Q3_Seasonality_Ramp*M2_Seasonality_Ramp),
IF($E13=3,((Role_2_Quota+$F13)*Q3_Seasonality_Ramp*M2_Seasonality_Ramp*Role_2_Month_6_New_Hire_Ramp),
IF($E13=4,((Role_2_Quota+$F13)*Q3_Seasonality_Ramp*M2_Seasonality_Ramp*Role_2_Month_5_New_Hire_Ramp),
IF($E13=5,((Role_2_Quota+$F13)*Q3_Seasonality_Ramp*M2_Seasonality_Ramp*Role_2_Month_4_New_Hire_Ramp),
IF($E13=6,((Role_2_Quota+$F13)*Q3_Seasonality_Ramp*M2_Seasonality_Ramp*Role_2_Month_3_New_Hire_Ramp),
IF($E13=7,((Role_2_Quota+$F13)*Q3_Seasonality_Ramp*M2_Seasonality_Ramp*Role_2_Month_2_New_Hire_Ramp),
IF($E13=8,((Role_2_Quota+$F13)*Q3_Seasonality_Ramp*M2_Seasonality_Ramp*Role_2_Month_1_New_Hire_Ramp),0))))))),
IF($D13=Role_3,
IF($E13&lt;=2,((Role_3_Quota+$F13)*Q3_Seasonality_Ramp*M2_Seasonality_Ramp),
IF($E13=3,((Role_3_Quota+$F13)*Q3_Seasonality_Ramp*M2_Seasonality_Ramp*Role_3_Month_6_New_Hire_Ramp),
IF($E13=4,((Role_3_Quota+$F13)*Q3_Seasonality_Ramp*M2_Seasonality_Ramp*Role_3_Month_5_New_Hire_Ramp),
IF($E13=5,((Role_3_Quota+$F13)*Q3_Seasonality_Ramp*M2_Seasonality_Ramp*Role_3_Month_4_New_Hire_Ramp),
IF($E13=6,((Role_3_Quota+$F13)*Q3_Seasonality_Ramp*M2_Seasonality_Ramp*Role_3_Month_3_New_Hire_Ramp),
IF($E13=7,((Role_3_Quota+$F13)*Q3_Seasonality_Ramp*M2_Seasonality_Ramp*Role_3_Month_2_New_Hire_Ramp),
IF($E13=8,((Role_3_Quota+$F13)*Q3_Seasonality_Ramp*M2_Seasonality_Ramp*Role_3_Month_1_New_Hire_Ramp),0))))))),
0))),-Quota_Rounding_Zeros)))</f>
        <v>62500</v>
      </c>
      <c r="S13" s="91">
        <f t="shared" ref="S13:S30" si="14">IF($H13&lt;=9,0,$G13*(ROUND(
IF($D13=Role_1,
IF($E13&lt;=3,((Role_1_Quota+$F13)*Q3_Seasonality_Ramp*M3_Seasonality_Ramp),
IF($E13=4,((Role_1_Quota+$F13)*Q3_Seasonality_Ramp*M3_Seasonality_Ramp*Role_1_Month_6_New_Hire_Ramp),
IF($E13=5,((Role_1_Quota+$F13)*Q3_Seasonality_Ramp*M3_Seasonality_Ramp*Role_1_Month_5_New_Hire_Ramp),
IF($E13=6,((Role_1_Quota+$F13)*Q3_Seasonality_Ramp*M3_Seasonality_Ramp*Role_1_Month_4_New_Hire_Ramp),
IF($E13=7,((Role_1_Quota+$F13)*Q3_Seasonality_Ramp*M3_Seasonality_Ramp*Role_1_Month_3_New_Hire_Ramp),
IF($E13=8,((Role_1_Quota+$F13)*Q3_Seasonality_Ramp*M3_Seasonality_Ramp*Role_1_Month_2_New_Hire_Ramp),
IF($E13=9,((Role_1_Quota+$F13)*Q3_Seasonality_Ramp*M3_Seasonality_Ramp*Role_1_Month_1_New_Hire_Ramp),0))))))),
IF($D13=Role_2,
IF($E13&lt;=3,((Role_2_Quota+$F13)*Q3_Seasonality_Ramp*M3_Seasonality_Ramp),
IF($E13=4,((Role_2_Quota+$F13)*Q3_Seasonality_Ramp*M3_Seasonality_Ramp*Role_2_Month_6_New_Hire_Ramp),
IF($E13=5,((Role_2_Quota+$F13)*Q3_Seasonality_Ramp*M3_Seasonality_Ramp*Role_2_Month_5_New_Hire_Ramp),
IF($E13=6,((Role_2_Quota+$F13)*Q3_Seasonality_Ramp*M3_Seasonality_Ramp*Role_2_Month_4_New_Hire_Ramp),
IF($E13=7,((Role_2_Quota+$F13)*Q3_Seasonality_Ramp*M3_Seasonality_Ramp*Role_2_Month_3_New_Hire_Ramp),
IF($E13=8,((Role_2_Quota+$F13)*Q3_Seasonality_Ramp*M3_Seasonality_Ramp*Role_2_Month_2_New_Hire_Ramp),
IF($E13=9,((Role_2_Quota+$F13)*Q3_Seasonality_Ramp*M3_Seasonality_Ramp*Role_2_Month_1_New_Hire_Ramp),0))))))),
IF($D13=Role_3,
IF($E13&lt;=3,((Role_3_Quota+$F13)*Q3_Seasonality_Ramp*M3_Seasonality_Ramp),
IF($E13=4,((Role_3_Quota+$F13)*Q3_Seasonality_Ramp*M3_Seasonality_Ramp*Role_3_Month_6_New_Hire_Ramp),
IF($E13=5,((Role_3_Quota+$F13)*Q3_Seasonality_Ramp*M3_Seasonality_Ramp*Role_3_Month_5_New_Hire_Ramp),
IF($E13=6,((Role_3_Quota+$F13)*Q3_Seasonality_Ramp*M3_Seasonality_Ramp*Role_3_Month_4_New_Hire_Ramp),
IF($E13=7,((Role_3_Quota+$F13)*Q3_Seasonality_Ramp*M3_Seasonality_Ramp*Role_3_Month_3_New_Hire_Ramp),
IF($E13=8,((Role_3_Quota+$F13)*Q3_Seasonality_Ramp*M3_Seasonality_Ramp*Role_3_Month_2_New_Hire_Ramp),
IF($E13=9,((Role_3_Quota+$F13)*Q3_Seasonality_Ramp*M3_Seasonality_Ramp*Role_3_Month_1_New_Hire_Ramp),0))))))),
0))),-Quota_Rounding_Zeros)))</f>
        <v>150000</v>
      </c>
      <c r="T13" s="92">
        <f>SUM(Q13:S13)</f>
        <v>250000</v>
      </c>
      <c r="U13" s="91">
        <f t="shared" ref="U13:U30" si="15">IF($H13&lt;=10,0,$G13*(ROUND(
IF($D13=Role_1,
IF($E13&lt;=4,((Role_1_Quota+$F13)*Q4_Seasonality_Ramp*M1_Seasonality_Ramp),
IF($E13=5,((Role_1_Quota+$F13)*Q4_Seasonality_Ramp*M1_Seasonality_Ramp*Role_1_Month_6_New_Hire_Ramp),
IF($E13=6,((Role_1_Quota+$F13)*Q4_Seasonality_Ramp*M1_Seasonality_Ramp*Role_1_Month_5_New_Hire_Ramp),
IF($E13=7,((Role_1_Quota+$F13)*Q4_Seasonality_Ramp*M1_Seasonality_Ramp*Role_1_Month_4_New_Hire_Ramp),
IF($E13=8,((Role_1_Quota+$F13)*Q4_Seasonality_Ramp*M1_Seasonality_Ramp*Role_1_Month_3_New_Hire_Ramp),
IF($E13=9,((Role_1_Quota+$F13)*Q4_Seasonality_Ramp*M1_Seasonality_Ramp*Role_1_Month_2_New_Hire_Ramp),
IF($E13=10,((Role_1_Quota+$F13)*Q4_Seasonality_Ramp*M1_Seasonality_Ramp*Role_1_Month_1_New_Hire_Ramp),0))))))),
IF($D13=Role_2,
IF($E13&lt;=4,((Role_2_Quota+$F13)*Q4_Seasonality_Ramp*M1_Seasonality_Ramp),
IF($E13=5,((Role_2_Quota+$F13)*Q4_Seasonality_Ramp*M1_Seasonality_Ramp*Role_2_Month_6_New_Hire_Ramp),
IF($E13=6,((Role_2_Quota+$F13)*Q4_Seasonality_Ramp*M1_Seasonality_Ramp*Role_2_Month_5_New_Hire_Ramp),
IF($E13=7,((Role_2_Quota+$F13)*Q4_Seasonality_Ramp*M1_Seasonality_Ramp*Role_2_Month_4_New_Hire_Ramp),
IF($E13=8,((Role_2_Quota+$F13)*Q4_Seasonality_Ramp*M1_Seasonality_Ramp*Role_2_Month_3_New_Hire_Ramp),
IF($E13=9,((Role_2_Quota+$F13)*Q4_Seasonality_Ramp*M1_Seasonality_Ramp*Role_2_Month_2_New_Hire_Ramp),
IF($E13=10,((Role_2_Quota+$F13)*Q4_Seasonality_Ramp*M1_Seasonality_Ramp*Role_2_Month_1_New_Hire_Ramp),0))))))),
IF($D13=Role_3,
IF($E13&lt;=4,((Role_3_Quota+$F13)*Q4_Seasonality_Ramp*M1_Seasonality_Ramp),
IF($E13=5,((Role_3_Quota+$F13)*Q4_Seasonality_Ramp*M1_Seasonality_Ramp*Role_3_Month_6_New_Hire_Ramp),
IF($E13=6,((Role_3_Quota+$F13)*Q4_Seasonality_Ramp*M1_Seasonality_Ramp*Role_3_Month_5_New_Hire_Ramp),
IF($E13=7,((Role_3_Quota+$F13)*Q4_Seasonality_Ramp*M1_Seasonality_Ramp*Role_3_Month_4_New_Hire_Ramp),
IF($E13=8,((Role_3_Quota+$F13)*Q4_Seasonality_Ramp*M1_Seasonality_Ramp*Role_3_Month_3_New_Hire_Ramp),
IF($E13=9,((Role_3_Quota+$F13)*Q4_Seasonality_Ramp*M1_Seasonality_Ramp*Role_3_Month_2_New_Hire_Ramp),
IF($E13=10,((Role_3_Quota+$F13)*Q4_Seasonality_Ramp*M1_Seasonality_Ramp*Role_3_Month_1_New_Hire_Ramp),0))))))),
0))),-Quota_Rounding_Zeros)))</f>
        <v>46500</v>
      </c>
      <c r="V13" s="91">
        <f t="shared" ref="V13:V30" si="16">IF($H13&lt;=11,0,$G13*(ROUND(
IF($D13=Role_1,
IF($E13&lt;=5,((Role_1_Quota+$F13)*Q4_Seasonality_Ramp*M2_Seasonality_Ramp),
IF($E13=6,((Role_1_Quota+$F13)*Q4_Seasonality_Ramp*M2_Seasonality_Ramp*Role_1_Month_6_New_Hire_Ramp),
IF($E13=7,((Role_1_Quota+$F13)*Q4_Seasonality_Ramp*M2_Seasonality_Ramp*Role_1_Month_5_New_Hire_Ramp),
IF($E13=8,((Role_1_Quota+$F13)*Q4_Seasonality_Ramp*M2_Seasonality_Ramp*Role_1_Month_4_New_Hire_Ramp),
IF($E13=9,((Role_1_Quota+$F13)*Q4_Seasonality_Ramp*M2_Seasonality_Ramp*Role_1_Month_3_New_Hire_Ramp),
IF($E13=10,((Role_1_Quota+$F13)*Q4_Seasonality_Ramp*M2_Seasonality_Ramp*Role_1_Month_2_New_Hire_Ramp),
IF($E13=11,((Role_1_Quota+$F13)*Q4_Seasonality_Ramp*M2_Seasonality_Ramp*Role_1_Month_1_New_Hire_Ramp),0))))))),
IF($D13=Role_2,
IF($E13&lt;=5,((Role_2_Quota+$F13)*Q4_Seasonality_Ramp*M2_Seasonality_Ramp),
IF($E13=6,((Role_2_Quota+$F13)*Q4_Seasonality_Ramp*M2_Seasonality_Ramp*Role_2_Month_6_New_Hire_Ramp),
IF($E13=7,((Role_2_Quota+$F13)*Q4_Seasonality_Ramp*M2_Seasonality_Ramp*Role_2_Month_5_New_Hire_Ramp),
IF($E13=8,((Role_2_Quota+$F13)*Q4_Seasonality_Ramp*M2_Seasonality_Ramp*Role_2_Month_4_New_Hire_Ramp),
IF($E13=9,((Role_2_Quota+$F13)*Q4_Seasonality_Ramp*M2_Seasonality_Ramp*Role_2_Month_3_New_Hire_Ramp),
IF($E13=10,((Role_2_Quota+$F13)*Q4_Seasonality_Ramp*M2_Seasonality_Ramp*Role_2_Month_2_New_Hire_Ramp),
IF($E13=11,((Role_2_Quota+$F13)*Q4_Seasonality_Ramp*M2_Seasonality_Ramp*Role_2_Month_1_New_Hire_Ramp),0))))))),
IF($D13=Role_3,
IF($E13&lt;=5,((Role_3_Quota+$F13)*Q4_Seasonality_Ramp*M2_Seasonality_Ramp),
IF($E13=6,((Role_3_Quota+$F13)*Q4_Seasonality_Ramp*M2_Seasonality_Ramp*Role_3_Month_6_New_Hire_Ramp),
IF($E13=7,((Role_3_Quota+$F13)*Q4_Seasonality_Ramp*M2_Seasonality_Ramp*Role_3_Month_5_New_Hire_Ramp),
IF($E13=8,((Role_3_Quota+$F13)*Q4_Seasonality_Ramp*M2_Seasonality_Ramp*Role_3_Month_4_New_Hire_Ramp),
IF($E13=9,((Role_3_Quota+$F13)*Q4_Seasonality_Ramp*M2_Seasonality_Ramp*Role_3_Month_3_New_Hire_Ramp),
IF($E13=10,((Role_3_Quota+$F13)*Q4_Seasonality_Ramp*M2_Seasonality_Ramp*Role_3_Month_2_New_Hire_Ramp),
IF($E13=11,((Role_3_Quota+$F13)*Q4_Seasonality_Ramp*M2_Seasonality_Ramp*Role_3_Month_1_New_Hire_Ramp),0))))))),
0))),-Quota_Rounding_Zeros)))</f>
        <v>77500</v>
      </c>
      <c r="W13" s="91">
        <f t="shared" ref="W13:W30" si="17">IF($H13&lt;=12,0,$G13*(ROUND(
IF($D13=Role_1,
IF($E13&lt;=6,((Role_1_Quota+$F13)*Q4_Seasonality_Ramp*M3_Seasonality_Ramp),
IF($E13=7,((Role_1_Quota+$F13)*Q4_Seasonality_Ramp*M3_Seasonality_Ramp*Role_1_Month_6_New_Hire_Ramp),
IF($E13=8,((Role_1_Quota+$F13)*Q4_Seasonality_Ramp*M3_Seasonality_Ramp*Role_1_Month_5_New_Hire_Ramp),
IF($E13=9,((Role_1_Quota+$F13)*Q4_Seasonality_Ramp*M3_Seasonality_Ramp*Role_1_Month_4_New_Hire_Ramp),
IF($E13=10,((Role_1_Quota+$F13)*Q4_Seasonality_Ramp*M3_Seasonality_Ramp*Role_1_Month_3_New_Hire_Ramp),
IF($E13=11,((Role_1_Quota+$F13)*Q4_Seasonality_Ramp*M3_Seasonality_Ramp*Role_1_Month_2_New_Hire_Ramp),
IF($E13=12,((Role_1_Quota+$F13)*Q4_Seasonality_Ramp*M3_Seasonality_Ramp*Role_1_Month_1_New_Hire_Ramp),0))))))),
IF($D13=Role_2,
IF($E13&lt;=6,((Role_2_Quota+$F13)*Q4_Seasonality_Ramp*M3_Seasonality_Ramp),
IF($E13=7,((Role_2_Quota+$F13)*Q4_Seasonality_Ramp*M3_Seasonality_Ramp*Role_2_Month_6_New_Hire_Ramp),
IF($E13=8,((Role_2_Quota+$F13)*Q4_Seasonality_Ramp*M3_Seasonality_Ramp*Role_2_Month_5_New_Hire_Ramp),
IF($E13=9,((Role_2_Quota+$F13)*Q4_Seasonality_Ramp*M3_Seasonality_Ramp*Role_2_Month_4_New_Hire_Ramp),
IF($E13=10,((Role_2_Quota+$F13)*Q4_Seasonality_Ramp*M3_Seasonality_Ramp*Role_2_Month_3_New_Hire_Ramp),
IF($E13=11,((Role_2_Quota+$F13)*Q4_Seasonality_Ramp*M3_Seasonality_Ramp*Role_2_Month_2_New_Hire_Ramp),
IF($E13=12,((Role_2_Quota+$F13)*Q4_Seasonality_Ramp*M3_Seasonality_Ramp*Role_2_Month_1_New_Hire_Ramp),0))))))),
IF($D13=Role_3,
IF($E13&lt;=6,((Role_3_Quota+$F13)*Q4_Seasonality_Ramp*M3_Seasonality_Ramp),
IF($E13=7,((Role_3_Quota+$F13)*Q4_Seasonality_Ramp*M3_Seasonality_Ramp*Role_3_Month_6_New_Hire_Ramp),
IF($E13=8,((Role_3_Quota+$F13)*Q4_Seasonality_Ramp*M3_Seasonality_Ramp*Role_3_Month_5_New_Hire_Ramp),
IF($E13=9,((Role_3_Quota+$F13)*Q4_Seasonality_Ramp*M3_Seasonality_Ramp*Role_3_Month_4_New_Hire_Ramp),
IF($E13=10,((Role_3_Quota+$F13)*Q4_Seasonality_Ramp*M3_Seasonality_Ramp*Role_3_Month_3_New_Hire_Ramp),
IF($E13=11,((Role_3_Quota+$F13)*Q4_Seasonality_Ramp*M3_Seasonality_Ramp*Role_3_Month_2_New_Hire_Ramp),
IF($E13=12,((Role_3_Quota+$F13)*Q4_Seasonality_Ramp*M3_Seasonality_Ramp*Role_3_Month_1_New_Hire_Ramp),0))))))),
0))),-Quota_Rounding_Zeros)))</f>
        <v>186000</v>
      </c>
      <c r="X13" s="92">
        <f>SUM(U13:W13)</f>
        <v>310000</v>
      </c>
      <c r="Y13" s="92">
        <f>L13+P13+T13+X13</f>
        <v>1000000</v>
      </c>
    </row>
    <row r="14" spans="2:27" x14ac:dyDescent="0.5">
      <c r="B14" s="57" t="s">
        <v>40</v>
      </c>
      <c r="C14" s="93">
        <v>42278</v>
      </c>
      <c r="D14" s="18" t="s">
        <v>38</v>
      </c>
      <c r="E14" s="95">
        <f t="shared" si="5"/>
        <v>-6</v>
      </c>
      <c r="F14" s="25">
        <v>0</v>
      </c>
      <c r="G14" s="64">
        <v>1</v>
      </c>
      <c r="H14" s="65">
        <v>13</v>
      </c>
      <c r="I14" s="91">
        <f t="shared" si="6"/>
        <v>31500</v>
      </c>
      <c r="J14" s="91">
        <f t="shared" si="7"/>
        <v>52500</v>
      </c>
      <c r="K14" s="91">
        <f t="shared" si="8"/>
        <v>126000</v>
      </c>
      <c r="L14" s="92">
        <f t="shared" ref="L14:L30" si="18">SUM(I14:K14)</f>
        <v>210000</v>
      </c>
      <c r="M14" s="91">
        <f t="shared" si="9"/>
        <v>34500</v>
      </c>
      <c r="N14" s="91">
        <f t="shared" si="10"/>
        <v>57500</v>
      </c>
      <c r="O14" s="91">
        <f t="shared" si="11"/>
        <v>138000</v>
      </c>
      <c r="P14" s="92">
        <f t="shared" ref="P14:P30" si="19">SUM(M14:O14)</f>
        <v>230000</v>
      </c>
      <c r="Q14" s="91">
        <f t="shared" si="12"/>
        <v>37500</v>
      </c>
      <c r="R14" s="91">
        <f t="shared" si="13"/>
        <v>62500</v>
      </c>
      <c r="S14" s="91">
        <f t="shared" si="14"/>
        <v>150000</v>
      </c>
      <c r="T14" s="92">
        <f t="shared" ref="T14:T30" si="20">SUM(Q14:S14)</f>
        <v>250000</v>
      </c>
      <c r="U14" s="91">
        <f t="shared" si="15"/>
        <v>46500</v>
      </c>
      <c r="V14" s="91">
        <f t="shared" si="16"/>
        <v>77500</v>
      </c>
      <c r="W14" s="91">
        <f t="shared" si="17"/>
        <v>186000</v>
      </c>
      <c r="X14" s="92">
        <f t="shared" ref="X14:X30" si="21">SUM(U14:W14)</f>
        <v>310000</v>
      </c>
      <c r="Y14" s="92">
        <f t="shared" ref="Y14:Y30" si="22">L14+P14+T14+X14</f>
        <v>1000000</v>
      </c>
    </row>
    <row r="15" spans="2:27" x14ac:dyDescent="0.5">
      <c r="B15" s="57" t="s">
        <v>41</v>
      </c>
      <c r="C15" s="93">
        <v>42401</v>
      </c>
      <c r="D15" s="18" t="s">
        <v>38</v>
      </c>
      <c r="E15" s="95">
        <f t="shared" si="5"/>
        <v>-6</v>
      </c>
      <c r="F15" s="25">
        <v>0</v>
      </c>
      <c r="G15" s="64">
        <v>1</v>
      </c>
      <c r="H15" s="65">
        <v>13</v>
      </c>
      <c r="I15" s="91">
        <f t="shared" si="6"/>
        <v>31500</v>
      </c>
      <c r="J15" s="91">
        <f t="shared" si="7"/>
        <v>52500</v>
      </c>
      <c r="K15" s="91">
        <f t="shared" si="8"/>
        <v>126000</v>
      </c>
      <c r="L15" s="92">
        <f t="shared" si="18"/>
        <v>210000</v>
      </c>
      <c r="M15" s="91">
        <f t="shared" si="9"/>
        <v>34500</v>
      </c>
      <c r="N15" s="91">
        <f t="shared" si="10"/>
        <v>57500</v>
      </c>
      <c r="O15" s="91">
        <f t="shared" si="11"/>
        <v>138000</v>
      </c>
      <c r="P15" s="92">
        <f t="shared" si="19"/>
        <v>230000</v>
      </c>
      <c r="Q15" s="91">
        <f t="shared" si="12"/>
        <v>37500</v>
      </c>
      <c r="R15" s="91">
        <f t="shared" si="13"/>
        <v>62500</v>
      </c>
      <c r="S15" s="91">
        <f t="shared" si="14"/>
        <v>150000</v>
      </c>
      <c r="T15" s="92">
        <f t="shared" si="20"/>
        <v>250000</v>
      </c>
      <c r="U15" s="91">
        <f t="shared" si="15"/>
        <v>46500</v>
      </c>
      <c r="V15" s="91">
        <f t="shared" si="16"/>
        <v>77500</v>
      </c>
      <c r="W15" s="91">
        <f t="shared" si="17"/>
        <v>186000</v>
      </c>
      <c r="X15" s="92">
        <f t="shared" si="21"/>
        <v>310000</v>
      </c>
      <c r="Y15" s="92">
        <f t="shared" si="22"/>
        <v>1000000</v>
      </c>
    </row>
    <row r="16" spans="2:27" x14ac:dyDescent="0.5">
      <c r="B16" s="57" t="s">
        <v>42</v>
      </c>
      <c r="C16" s="93">
        <v>42217</v>
      </c>
      <c r="D16" s="18" t="s">
        <v>38</v>
      </c>
      <c r="E16" s="95">
        <f t="shared" si="5"/>
        <v>-6</v>
      </c>
      <c r="F16" s="25">
        <v>0</v>
      </c>
      <c r="G16" s="64">
        <v>1</v>
      </c>
      <c r="H16" s="65">
        <v>13</v>
      </c>
      <c r="I16" s="91">
        <f t="shared" si="6"/>
        <v>31500</v>
      </c>
      <c r="J16" s="91">
        <f t="shared" si="7"/>
        <v>52500</v>
      </c>
      <c r="K16" s="91">
        <f t="shared" si="8"/>
        <v>126000</v>
      </c>
      <c r="L16" s="92">
        <f t="shared" si="18"/>
        <v>210000</v>
      </c>
      <c r="M16" s="91">
        <f t="shared" si="9"/>
        <v>34500</v>
      </c>
      <c r="N16" s="91">
        <f t="shared" si="10"/>
        <v>57500</v>
      </c>
      <c r="O16" s="91">
        <f t="shared" si="11"/>
        <v>138000</v>
      </c>
      <c r="P16" s="92">
        <f t="shared" si="19"/>
        <v>230000</v>
      </c>
      <c r="Q16" s="91">
        <f t="shared" si="12"/>
        <v>37500</v>
      </c>
      <c r="R16" s="91">
        <f t="shared" si="13"/>
        <v>62500</v>
      </c>
      <c r="S16" s="91">
        <f t="shared" si="14"/>
        <v>150000</v>
      </c>
      <c r="T16" s="92">
        <f t="shared" si="20"/>
        <v>250000</v>
      </c>
      <c r="U16" s="91">
        <f t="shared" si="15"/>
        <v>46500</v>
      </c>
      <c r="V16" s="91">
        <f t="shared" si="16"/>
        <v>77500</v>
      </c>
      <c r="W16" s="91">
        <f t="shared" si="17"/>
        <v>186000</v>
      </c>
      <c r="X16" s="92">
        <f t="shared" si="21"/>
        <v>310000</v>
      </c>
      <c r="Y16" s="92">
        <f t="shared" si="22"/>
        <v>1000000</v>
      </c>
    </row>
    <row r="17" spans="2:25" x14ac:dyDescent="0.5">
      <c r="B17" s="57" t="s">
        <v>43</v>
      </c>
      <c r="C17" s="93">
        <v>42309</v>
      </c>
      <c r="D17" s="18" t="s">
        <v>38</v>
      </c>
      <c r="E17" s="95">
        <f t="shared" si="5"/>
        <v>-6</v>
      </c>
      <c r="F17" s="25">
        <v>0</v>
      </c>
      <c r="G17" s="64">
        <v>1</v>
      </c>
      <c r="H17" s="65">
        <v>13</v>
      </c>
      <c r="I17" s="91">
        <f t="shared" si="6"/>
        <v>31500</v>
      </c>
      <c r="J17" s="91">
        <f t="shared" si="7"/>
        <v>52500</v>
      </c>
      <c r="K17" s="91">
        <f t="shared" si="8"/>
        <v>126000</v>
      </c>
      <c r="L17" s="92">
        <f t="shared" si="18"/>
        <v>210000</v>
      </c>
      <c r="M17" s="91">
        <f t="shared" si="9"/>
        <v>34500</v>
      </c>
      <c r="N17" s="91">
        <f t="shared" si="10"/>
        <v>57500</v>
      </c>
      <c r="O17" s="91">
        <f t="shared" si="11"/>
        <v>138000</v>
      </c>
      <c r="P17" s="92">
        <f t="shared" si="19"/>
        <v>230000</v>
      </c>
      <c r="Q17" s="91">
        <f t="shared" si="12"/>
        <v>37500</v>
      </c>
      <c r="R17" s="91">
        <f t="shared" si="13"/>
        <v>62500</v>
      </c>
      <c r="S17" s="91">
        <f t="shared" si="14"/>
        <v>150000</v>
      </c>
      <c r="T17" s="92">
        <f t="shared" si="20"/>
        <v>250000</v>
      </c>
      <c r="U17" s="91">
        <f t="shared" si="15"/>
        <v>46500</v>
      </c>
      <c r="V17" s="91">
        <f t="shared" si="16"/>
        <v>77500</v>
      </c>
      <c r="W17" s="91">
        <f t="shared" si="17"/>
        <v>186000</v>
      </c>
      <c r="X17" s="92">
        <f t="shared" si="21"/>
        <v>310000</v>
      </c>
      <c r="Y17" s="92">
        <f t="shared" si="22"/>
        <v>1000000</v>
      </c>
    </row>
    <row r="18" spans="2:25" x14ac:dyDescent="0.5">
      <c r="B18" s="57"/>
      <c r="C18" s="93"/>
      <c r="D18" s="18"/>
      <c r="E18" s="95">
        <f t="shared" si="5"/>
        <v>-6</v>
      </c>
      <c r="F18" s="25">
        <v>0</v>
      </c>
      <c r="G18" s="64">
        <v>1</v>
      </c>
      <c r="H18" s="65">
        <v>13</v>
      </c>
      <c r="I18" s="91">
        <f t="shared" si="6"/>
        <v>0</v>
      </c>
      <c r="J18" s="91">
        <f t="shared" si="7"/>
        <v>0</v>
      </c>
      <c r="K18" s="91">
        <f t="shared" si="8"/>
        <v>0</v>
      </c>
      <c r="L18" s="92">
        <f t="shared" si="18"/>
        <v>0</v>
      </c>
      <c r="M18" s="91">
        <f t="shared" si="9"/>
        <v>0</v>
      </c>
      <c r="N18" s="91">
        <f t="shared" si="10"/>
        <v>0</v>
      </c>
      <c r="O18" s="91">
        <f t="shared" si="11"/>
        <v>0</v>
      </c>
      <c r="P18" s="92">
        <f t="shared" si="19"/>
        <v>0</v>
      </c>
      <c r="Q18" s="91">
        <f t="shared" si="12"/>
        <v>0</v>
      </c>
      <c r="R18" s="91">
        <f t="shared" si="13"/>
        <v>0</v>
      </c>
      <c r="S18" s="91">
        <f t="shared" si="14"/>
        <v>0</v>
      </c>
      <c r="T18" s="92">
        <f t="shared" si="20"/>
        <v>0</v>
      </c>
      <c r="U18" s="91">
        <f t="shared" si="15"/>
        <v>0</v>
      </c>
      <c r="V18" s="91">
        <f t="shared" si="16"/>
        <v>0</v>
      </c>
      <c r="W18" s="91">
        <f t="shared" si="17"/>
        <v>0</v>
      </c>
      <c r="X18" s="92">
        <f t="shared" si="21"/>
        <v>0</v>
      </c>
      <c r="Y18" s="92">
        <f t="shared" si="22"/>
        <v>0</v>
      </c>
    </row>
    <row r="19" spans="2:25" x14ac:dyDescent="0.5">
      <c r="B19" s="57"/>
      <c r="C19" s="93"/>
      <c r="D19" s="18"/>
      <c r="E19" s="95">
        <f t="shared" si="5"/>
        <v>-6</v>
      </c>
      <c r="F19" s="25">
        <v>0</v>
      </c>
      <c r="G19" s="64">
        <v>1</v>
      </c>
      <c r="H19" s="65">
        <v>13</v>
      </c>
      <c r="I19" s="91">
        <f t="shared" si="6"/>
        <v>0</v>
      </c>
      <c r="J19" s="91">
        <f t="shared" si="7"/>
        <v>0</v>
      </c>
      <c r="K19" s="91">
        <f t="shared" si="8"/>
        <v>0</v>
      </c>
      <c r="L19" s="92">
        <f t="shared" si="18"/>
        <v>0</v>
      </c>
      <c r="M19" s="91">
        <f t="shared" si="9"/>
        <v>0</v>
      </c>
      <c r="N19" s="91">
        <f t="shared" si="10"/>
        <v>0</v>
      </c>
      <c r="O19" s="91">
        <f t="shared" si="11"/>
        <v>0</v>
      </c>
      <c r="P19" s="92">
        <f t="shared" si="19"/>
        <v>0</v>
      </c>
      <c r="Q19" s="91">
        <f t="shared" si="12"/>
        <v>0</v>
      </c>
      <c r="R19" s="91">
        <f t="shared" si="13"/>
        <v>0</v>
      </c>
      <c r="S19" s="91">
        <f t="shared" si="14"/>
        <v>0</v>
      </c>
      <c r="T19" s="92">
        <f t="shared" si="20"/>
        <v>0</v>
      </c>
      <c r="U19" s="91">
        <f t="shared" si="15"/>
        <v>0</v>
      </c>
      <c r="V19" s="91">
        <f t="shared" si="16"/>
        <v>0</v>
      </c>
      <c r="W19" s="91">
        <f t="shared" si="17"/>
        <v>0</v>
      </c>
      <c r="X19" s="92">
        <f t="shared" si="21"/>
        <v>0</v>
      </c>
      <c r="Y19" s="92">
        <f t="shared" si="22"/>
        <v>0</v>
      </c>
    </row>
    <row r="20" spans="2:25" x14ac:dyDescent="0.5">
      <c r="B20" s="57"/>
      <c r="C20" s="93"/>
      <c r="D20" s="18"/>
      <c r="E20" s="95">
        <f t="shared" si="5"/>
        <v>-6</v>
      </c>
      <c r="F20" s="25">
        <v>0</v>
      </c>
      <c r="G20" s="64">
        <v>1</v>
      </c>
      <c r="H20" s="65">
        <v>13</v>
      </c>
      <c r="I20" s="91">
        <f t="shared" si="6"/>
        <v>0</v>
      </c>
      <c r="J20" s="91">
        <f t="shared" si="7"/>
        <v>0</v>
      </c>
      <c r="K20" s="91">
        <f t="shared" si="8"/>
        <v>0</v>
      </c>
      <c r="L20" s="92">
        <f t="shared" si="18"/>
        <v>0</v>
      </c>
      <c r="M20" s="91">
        <f t="shared" si="9"/>
        <v>0</v>
      </c>
      <c r="N20" s="91">
        <f t="shared" si="10"/>
        <v>0</v>
      </c>
      <c r="O20" s="91">
        <f t="shared" si="11"/>
        <v>0</v>
      </c>
      <c r="P20" s="92">
        <f t="shared" si="19"/>
        <v>0</v>
      </c>
      <c r="Q20" s="91">
        <f t="shared" si="12"/>
        <v>0</v>
      </c>
      <c r="R20" s="91">
        <f t="shared" si="13"/>
        <v>0</v>
      </c>
      <c r="S20" s="91">
        <f t="shared" si="14"/>
        <v>0</v>
      </c>
      <c r="T20" s="92">
        <f t="shared" si="20"/>
        <v>0</v>
      </c>
      <c r="U20" s="91">
        <f t="shared" si="15"/>
        <v>0</v>
      </c>
      <c r="V20" s="91">
        <f t="shared" si="16"/>
        <v>0</v>
      </c>
      <c r="W20" s="91">
        <f t="shared" si="17"/>
        <v>0</v>
      </c>
      <c r="X20" s="92">
        <f t="shared" si="21"/>
        <v>0</v>
      </c>
      <c r="Y20" s="92">
        <f t="shared" si="22"/>
        <v>0</v>
      </c>
    </row>
    <row r="21" spans="2:25" x14ac:dyDescent="0.5">
      <c r="B21" s="57"/>
      <c r="C21" s="93"/>
      <c r="D21" s="18"/>
      <c r="E21" s="95">
        <f t="shared" si="5"/>
        <v>-6</v>
      </c>
      <c r="F21" s="25">
        <v>0</v>
      </c>
      <c r="G21" s="64">
        <v>1</v>
      </c>
      <c r="H21" s="65">
        <v>13</v>
      </c>
      <c r="I21" s="91">
        <f t="shared" si="6"/>
        <v>0</v>
      </c>
      <c r="J21" s="91">
        <f t="shared" si="7"/>
        <v>0</v>
      </c>
      <c r="K21" s="91">
        <f t="shared" si="8"/>
        <v>0</v>
      </c>
      <c r="L21" s="92">
        <f t="shared" si="18"/>
        <v>0</v>
      </c>
      <c r="M21" s="91">
        <f t="shared" si="9"/>
        <v>0</v>
      </c>
      <c r="N21" s="91">
        <f t="shared" si="10"/>
        <v>0</v>
      </c>
      <c r="O21" s="91">
        <f t="shared" si="11"/>
        <v>0</v>
      </c>
      <c r="P21" s="92">
        <f t="shared" si="19"/>
        <v>0</v>
      </c>
      <c r="Q21" s="91">
        <f t="shared" si="12"/>
        <v>0</v>
      </c>
      <c r="R21" s="91">
        <f t="shared" si="13"/>
        <v>0</v>
      </c>
      <c r="S21" s="91">
        <f t="shared" si="14"/>
        <v>0</v>
      </c>
      <c r="T21" s="92">
        <f t="shared" si="20"/>
        <v>0</v>
      </c>
      <c r="U21" s="91">
        <f t="shared" si="15"/>
        <v>0</v>
      </c>
      <c r="V21" s="91">
        <f t="shared" si="16"/>
        <v>0</v>
      </c>
      <c r="W21" s="91">
        <f t="shared" si="17"/>
        <v>0</v>
      </c>
      <c r="X21" s="92">
        <f t="shared" si="21"/>
        <v>0</v>
      </c>
      <c r="Y21" s="92">
        <f t="shared" si="22"/>
        <v>0</v>
      </c>
    </row>
    <row r="22" spans="2:25" x14ac:dyDescent="0.5">
      <c r="B22" s="57"/>
      <c r="C22" s="93"/>
      <c r="D22" s="18"/>
      <c r="E22" s="95">
        <f t="shared" si="5"/>
        <v>-6</v>
      </c>
      <c r="F22" s="25">
        <v>0</v>
      </c>
      <c r="G22" s="64">
        <v>1</v>
      </c>
      <c r="H22" s="65">
        <v>13</v>
      </c>
      <c r="I22" s="91">
        <f t="shared" si="6"/>
        <v>0</v>
      </c>
      <c r="J22" s="91">
        <f t="shared" si="7"/>
        <v>0</v>
      </c>
      <c r="K22" s="91">
        <f t="shared" si="8"/>
        <v>0</v>
      </c>
      <c r="L22" s="92">
        <f t="shared" si="18"/>
        <v>0</v>
      </c>
      <c r="M22" s="91">
        <f t="shared" si="9"/>
        <v>0</v>
      </c>
      <c r="N22" s="91">
        <f t="shared" si="10"/>
        <v>0</v>
      </c>
      <c r="O22" s="91">
        <f t="shared" si="11"/>
        <v>0</v>
      </c>
      <c r="P22" s="92">
        <f t="shared" si="19"/>
        <v>0</v>
      </c>
      <c r="Q22" s="91">
        <f t="shared" si="12"/>
        <v>0</v>
      </c>
      <c r="R22" s="91">
        <f t="shared" si="13"/>
        <v>0</v>
      </c>
      <c r="S22" s="91">
        <f t="shared" si="14"/>
        <v>0</v>
      </c>
      <c r="T22" s="92">
        <f t="shared" si="20"/>
        <v>0</v>
      </c>
      <c r="U22" s="91">
        <f t="shared" si="15"/>
        <v>0</v>
      </c>
      <c r="V22" s="91">
        <f t="shared" si="16"/>
        <v>0</v>
      </c>
      <c r="W22" s="91">
        <f t="shared" si="17"/>
        <v>0</v>
      </c>
      <c r="X22" s="92">
        <f t="shared" si="21"/>
        <v>0</v>
      </c>
      <c r="Y22" s="92">
        <f t="shared" si="22"/>
        <v>0</v>
      </c>
    </row>
    <row r="23" spans="2:25" x14ac:dyDescent="0.5">
      <c r="B23" s="57"/>
      <c r="C23" s="93"/>
      <c r="D23" s="18"/>
      <c r="E23" s="95">
        <f t="shared" si="5"/>
        <v>-6</v>
      </c>
      <c r="F23" s="25">
        <v>0</v>
      </c>
      <c r="G23" s="64">
        <v>1</v>
      </c>
      <c r="H23" s="65">
        <v>13</v>
      </c>
      <c r="I23" s="91">
        <f t="shared" si="6"/>
        <v>0</v>
      </c>
      <c r="J23" s="91">
        <f t="shared" si="7"/>
        <v>0</v>
      </c>
      <c r="K23" s="91">
        <f t="shared" si="8"/>
        <v>0</v>
      </c>
      <c r="L23" s="92">
        <f t="shared" si="18"/>
        <v>0</v>
      </c>
      <c r="M23" s="91">
        <f t="shared" si="9"/>
        <v>0</v>
      </c>
      <c r="N23" s="91">
        <f t="shared" si="10"/>
        <v>0</v>
      </c>
      <c r="O23" s="91">
        <f t="shared" si="11"/>
        <v>0</v>
      </c>
      <c r="P23" s="92">
        <f t="shared" si="19"/>
        <v>0</v>
      </c>
      <c r="Q23" s="91">
        <f t="shared" si="12"/>
        <v>0</v>
      </c>
      <c r="R23" s="91">
        <f t="shared" si="13"/>
        <v>0</v>
      </c>
      <c r="S23" s="91">
        <f t="shared" si="14"/>
        <v>0</v>
      </c>
      <c r="T23" s="92">
        <f t="shared" si="20"/>
        <v>0</v>
      </c>
      <c r="U23" s="91">
        <f t="shared" si="15"/>
        <v>0</v>
      </c>
      <c r="V23" s="91">
        <f t="shared" si="16"/>
        <v>0</v>
      </c>
      <c r="W23" s="91">
        <f t="shared" si="17"/>
        <v>0</v>
      </c>
      <c r="X23" s="92">
        <f t="shared" si="21"/>
        <v>0</v>
      </c>
      <c r="Y23" s="92">
        <f t="shared" si="22"/>
        <v>0</v>
      </c>
    </row>
    <row r="24" spans="2:25" x14ac:dyDescent="0.5">
      <c r="B24" s="57"/>
      <c r="C24" s="93"/>
      <c r="D24" s="18"/>
      <c r="E24" s="95">
        <f t="shared" si="5"/>
        <v>-6</v>
      </c>
      <c r="F24" s="25">
        <v>0</v>
      </c>
      <c r="G24" s="64">
        <v>1</v>
      </c>
      <c r="H24" s="65">
        <v>13</v>
      </c>
      <c r="I24" s="91">
        <f t="shared" si="6"/>
        <v>0</v>
      </c>
      <c r="J24" s="91">
        <f t="shared" si="7"/>
        <v>0</v>
      </c>
      <c r="K24" s="91">
        <f t="shared" si="8"/>
        <v>0</v>
      </c>
      <c r="L24" s="92">
        <f t="shared" si="18"/>
        <v>0</v>
      </c>
      <c r="M24" s="91">
        <f t="shared" si="9"/>
        <v>0</v>
      </c>
      <c r="N24" s="91">
        <f t="shared" si="10"/>
        <v>0</v>
      </c>
      <c r="O24" s="91">
        <f t="shared" si="11"/>
        <v>0</v>
      </c>
      <c r="P24" s="92">
        <f t="shared" si="19"/>
        <v>0</v>
      </c>
      <c r="Q24" s="91">
        <f t="shared" si="12"/>
        <v>0</v>
      </c>
      <c r="R24" s="91">
        <f t="shared" si="13"/>
        <v>0</v>
      </c>
      <c r="S24" s="91">
        <f t="shared" si="14"/>
        <v>0</v>
      </c>
      <c r="T24" s="92">
        <f t="shared" si="20"/>
        <v>0</v>
      </c>
      <c r="U24" s="91">
        <f t="shared" si="15"/>
        <v>0</v>
      </c>
      <c r="V24" s="91">
        <f t="shared" si="16"/>
        <v>0</v>
      </c>
      <c r="W24" s="91">
        <f t="shared" si="17"/>
        <v>0</v>
      </c>
      <c r="X24" s="92">
        <f t="shared" si="21"/>
        <v>0</v>
      </c>
      <c r="Y24" s="92">
        <f t="shared" si="22"/>
        <v>0</v>
      </c>
    </row>
    <row r="25" spans="2:25" x14ac:dyDescent="0.5">
      <c r="B25" s="57"/>
      <c r="C25" s="93"/>
      <c r="D25" s="18"/>
      <c r="E25" s="95">
        <f t="shared" si="5"/>
        <v>-6</v>
      </c>
      <c r="F25" s="25">
        <v>0</v>
      </c>
      <c r="G25" s="64">
        <v>1</v>
      </c>
      <c r="H25" s="65">
        <v>13</v>
      </c>
      <c r="I25" s="91">
        <f t="shared" si="6"/>
        <v>0</v>
      </c>
      <c r="J25" s="91">
        <f t="shared" si="7"/>
        <v>0</v>
      </c>
      <c r="K25" s="91">
        <f t="shared" si="8"/>
        <v>0</v>
      </c>
      <c r="L25" s="92">
        <f t="shared" si="18"/>
        <v>0</v>
      </c>
      <c r="M25" s="91">
        <f t="shared" si="9"/>
        <v>0</v>
      </c>
      <c r="N25" s="91">
        <f t="shared" si="10"/>
        <v>0</v>
      </c>
      <c r="O25" s="91">
        <f t="shared" si="11"/>
        <v>0</v>
      </c>
      <c r="P25" s="92">
        <f t="shared" si="19"/>
        <v>0</v>
      </c>
      <c r="Q25" s="91">
        <f t="shared" si="12"/>
        <v>0</v>
      </c>
      <c r="R25" s="91">
        <f t="shared" si="13"/>
        <v>0</v>
      </c>
      <c r="S25" s="91">
        <f t="shared" si="14"/>
        <v>0</v>
      </c>
      <c r="T25" s="92">
        <f t="shared" si="20"/>
        <v>0</v>
      </c>
      <c r="U25" s="91">
        <f t="shared" si="15"/>
        <v>0</v>
      </c>
      <c r="V25" s="91">
        <f t="shared" si="16"/>
        <v>0</v>
      </c>
      <c r="W25" s="91">
        <f t="shared" si="17"/>
        <v>0</v>
      </c>
      <c r="X25" s="92">
        <f t="shared" si="21"/>
        <v>0</v>
      </c>
      <c r="Y25" s="92">
        <f t="shared" si="22"/>
        <v>0</v>
      </c>
    </row>
    <row r="26" spans="2:25" x14ac:dyDescent="0.5">
      <c r="B26" s="57"/>
      <c r="C26" s="93"/>
      <c r="D26" s="18"/>
      <c r="E26" s="95">
        <f t="shared" si="5"/>
        <v>-6</v>
      </c>
      <c r="F26" s="25">
        <v>0</v>
      </c>
      <c r="G26" s="64">
        <v>1</v>
      </c>
      <c r="H26" s="65">
        <v>13</v>
      </c>
      <c r="I26" s="91">
        <f t="shared" si="6"/>
        <v>0</v>
      </c>
      <c r="J26" s="91">
        <f t="shared" si="7"/>
        <v>0</v>
      </c>
      <c r="K26" s="91">
        <f t="shared" si="8"/>
        <v>0</v>
      </c>
      <c r="L26" s="92">
        <f t="shared" si="18"/>
        <v>0</v>
      </c>
      <c r="M26" s="91">
        <f t="shared" si="9"/>
        <v>0</v>
      </c>
      <c r="N26" s="91">
        <f t="shared" si="10"/>
        <v>0</v>
      </c>
      <c r="O26" s="91">
        <f t="shared" si="11"/>
        <v>0</v>
      </c>
      <c r="P26" s="92">
        <f t="shared" si="19"/>
        <v>0</v>
      </c>
      <c r="Q26" s="91">
        <f t="shared" si="12"/>
        <v>0</v>
      </c>
      <c r="R26" s="91">
        <f t="shared" si="13"/>
        <v>0</v>
      </c>
      <c r="S26" s="91">
        <f t="shared" si="14"/>
        <v>0</v>
      </c>
      <c r="T26" s="92">
        <f t="shared" si="20"/>
        <v>0</v>
      </c>
      <c r="U26" s="91">
        <f t="shared" si="15"/>
        <v>0</v>
      </c>
      <c r="V26" s="91">
        <f t="shared" si="16"/>
        <v>0</v>
      </c>
      <c r="W26" s="91">
        <f t="shared" si="17"/>
        <v>0</v>
      </c>
      <c r="X26" s="92">
        <f t="shared" si="21"/>
        <v>0</v>
      </c>
      <c r="Y26" s="92">
        <f t="shared" si="22"/>
        <v>0</v>
      </c>
    </row>
    <row r="27" spans="2:25" x14ac:dyDescent="0.5">
      <c r="B27" s="57"/>
      <c r="C27" s="93"/>
      <c r="D27" s="18"/>
      <c r="E27" s="95">
        <f t="shared" si="5"/>
        <v>-6</v>
      </c>
      <c r="F27" s="25">
        <v>0</v>
      </c>
      <c r="G27" s="64">
        <v>1</v>
      </c>
      <c r="H27" s="65">
        <v>13</v>
      </c>
      <c r="I27" s="91">
        <f t="shared" si="6"/>
        <v>0</v>
      </c>
      <c r="J27" s="91">
        <f t="shared" si="7"/>
        <v>0</v>
      </c>
      <c r="K27" s="91">
        <f t="shared" si="8"/>
        <v>0</v>
      </c>
      <c r="L27" s="92">
        <f t="shared" si="18"/>
        <v>0</v>
      </c>
      <c r="M27" s="91">
        <f t="shared" si="9"/>
        <v>0</v>
      </c>
      <c r="N27" s="91">
        <f t="shared" si="10"/>
        <v>0</v>
      </c>
      <c r="O27" s="91">
        <f t="shared" si="11"/>
        <v>0</v>
      </c>
      <c r="P27" s="92">
        <f t="shared" si="19"/>
        <v>0</v>
      </c>
      <c r="Q27" s="91">
        <f t="shared" si="12"/>
        <v>0</v>
      </c>
      <c r="R27" s="91">
        <f t="shared" si="13"/>
        <v>0</v>
      </c>
      <c r="S27" s="91">
        <f t="shared" si="14"/>
        <v>0</v>
      </c>
      <c r="T27" s="92">
        <f t="shared" si="20"/>
        <v>0</v>
      </c>
      <c r="U27" s="91">
        <f t="shared" si="15"/>
        <v>0</v>
      </c>
      <c r="V27" s="91">
        <f t="shared" si="16"/>
        <v>0</v>
      </c>
      <c r="W27" s="91">
        <f t="shared" si="17"/>
        <v>0</v>
      </c>
      <c r="X27" s="92">
        <f t="shared" si="21"/>
        <v>0</v>
      </c>
      <c r="Y27" s="92">
        <f t="shared" si="22"/>
        <v>0</v>
      </c>
    </row>
    <row r="28" spans="2:25" x14ac:dyDescent="0.5">
      <c r="B28" s="57"/>
      <c r="C28" s="93"/>
      <c r="D28" s="18"/>
      <c r="E28" s="95">
        <f t="shared" si="5"/>
        <v>-6</v>
      </c>
      <c r="F28" s="25">
        <v>0</v>
      </c>
      <c r="G28" s="64">
        <v>1</v>
      </c>
      <c r="H28" s="65">
        <v>13</v>
      </c>
      <c r="I28" s="91">
        <f t="shared" si="6"/>
        <v>0</v>
      </c>
      <c r="J28" s="91">
        <f t="shared" si="7"/>
        <v>0</v>
      </c>
      <c r="K28" s="91">
        <f t="shared" si="8"/>
        <v>0</v>
      </c>
      <c r="L28" s="92">
        <f t="shared" si="18"/>
        <v>0</v>
      </c>
      <c r="M28" s="91">
        <f t="shared" si="9"/>
        <v>0</v>
      </c>
      <c r="N28" s="91">
        <f t="shared" si="10"/>
        <v>0</v>
      </c>
      <c r="O28" s="91">
        <f t="shared" si="11"/>
        <v>0</v>
      </c>
      <c r="P28" s="92">
        <f t="shared" si="19"/>
        <v>0</v>
      </c>
      <c r="Q28" s="91">
        <f t="shared" si="12"/>
        <v>0</v>
      </c>
      <c r="R28" s="91">
        <f t="shared" si="13"/>
        <v>0</v>
      </c>
      <c r="S28" s="91">
        <f t="shared" si="14"/>
        <v>0</v>
      </c>
      <c r="T28" s="92">
        <f t="shared" si="20"/>
        <v>0</v>
      </c>
      <c r="U28" s="91">
        <f t="shared" si="15"/>
        <v>0</v>
      </c>
      <c r="V28" s="91">
        <f t="shared" si="16"/>
        <v>0</v>
      </c>
      <c r="W28" s="91">
        <f t="shared" si="17"/>
        <v>0</v>
      </c>
      <c r="X28" s="92">
        <f t="shared" si="21"/>
        <v>0</v>
      </c>
      <c r="Y28" s="92">
        <f t="shared" si="22"/>
        <v>0</v>
      </c>
    </row>
    <row r="29" spans="2:25" x14ac:dyDescent="0.5">
      <c r="B29" s="57"/>
      <c r="C29" s="93"/>
      <c r="D29" s="18"/>
      <c r="E29" s="95">
        <f t="shared" si="5"/>
        <v>-6</v>
      </c>
      <c r="F29" s="25">
        <v>0</v>
      </c>
      <c r="G29" s="64">
        <v>1</v>
      </c>
      <c r="H29" s="65">
        <v>13</v>
      </c>
      <c r="I29" s="91">
        <f t="shared" si="6"/>
        <v>0</v>
      </c>
      <c r="J29" s="91">
        <f t="shared" si="7"/>
        <v>0</v>
      </c>
      <c r="K29" s="91">
        <f t="shared" si="8"/>
        <v>0</v>
      </c>
      <c r="L29" s="92">
        <f t="shared" si="18"/>
        <v>0</v>
      </c>
      <c r="M29" s="91">
        <f t="shared" si="9"/>
        <v>0</v>
      </c>
      <c r="N29" s="91">
        <f t="shared" si="10"/>
        <v>0</v>
      </c>
      <c r="O29" s="91">
        <f t="shared" si="11"/>
        <v>0</v>
      </c>
      <c r="P29" s="92">
        <f t="shared" si="19"/>
        <v>0</v>
      </c>
      <c r="Q29" s="91">
        <f t="shared" si="12"/>
        <v>0</v>
      </c>
      <c r="R29" s="91">
        <f t="shared" si="13"/>
        <v>0</v>
      </c>
      <c r="S29" s="91">
        <f t="shared" si="14"/>
        <v>0</v>
      </c>
      <c r="T29" s="92">
        <f t="shared" si="20"/>
        <v>0</v>
      </c>
      <c r="U29" s="91">
        <f t="shared" si="15"/>
        <v>0</v>
      </c>
      <c r="V29" s="91">
        <f t="shared" si="16"/>
        <v>0</v>
      </c>
      <c r="W29" s="91">
        <f t="shared" si="17"/>
        <v>0</v>
      </c>
      <c r="X29" s="92">
        <f t="shared" si="21"/>
        <v>0</v>
      </c>
      <c r="Y29" s="92">
        <f t="shared" si="22"/>
        <v>0</v>
      </c>
    </row>
    <row r="30" spans="2:25" x14ac:dyDescent="0.5">
      <c r="B30" s="57"/>
      <c r="C30" s="93"/>
      <c r="D30" s="18"/>
      <c r="E30" s="95">
        <f t="shared" si="5"/>
        <v>-6</v>
      </c>
      <c r="F30" s="25">
        <v>0</v>
      </c>
      <c r="G30" s="64">
        <v>1</v>
      </c>
      <c r="H30" s="65">
        <v>13</v>
      </c>
      <c r="I30" s="91">
        <f t="shared" si="6"/>
        <v>0</v>
      </c>
      <c r="J30" s="91">
        <f t="shared" si="7"/>
        <v>0</v>
      </c>
      <c r="K30" s="91">
        <f t="shared" si="8"/>
        <v>0</v>
      </c>
      <c r="L30" s="92">
        <f t="shared" si="18"/>
        <v>0</v>
      </c>
      <c r="M30" s="91">
        <f t="shared" si="9"/>
        <v>0</v>
      </c>
      <c r="N30" s="91">
        <f t="shared" si="10"/>
        <v>0</v>
      </c>
      <c r="O30" s="91">
        <f t="shared" si="11"/>
        <v>0</v>
      </c>
      <c r="P30" s="92">
        <f t="shared" si="19"/>
        <v>0</v>
      </c>
      <c r="Q30" s="91">
        <f t="shared" si="12"/>
        <v>0</v>
      </c>
      <c r="R30" s="91">
        <f t="shared" si="13"/>
        <v>0</v>
      </c>
      <c r="S30" s="91">
        <f t="shared" si="14"/>
        <v>0</v>
      </c>
      <c r="T30" s="92">
        <f t="shared" si="20"/>
        <v>0</v>
      </c>
      <c r="U30" s="91">
        <f t="shared" si="15"/>
        <v>0</v>
      </c>
      <c r="V30" s="91">
        <f t="shared" si="16"/>
        <v>0</v>
      </c>
      <c r="W30" s="91">
        <f t="shared" si="17"/>
        <v>0</v>
      </c>
      <c r="X30" s="92">
        <f t="shared" si="21"/>
        <v>0</v>
      </c>
      <c r="Y30" s="92">
        <f t="shared" si="22"/>
        <v>0</v>
      </c>
    </row>
    <row r="31" spans="2:25" x14ac:dyDescent="0.5">
      <c r="C31" s="102" t="s">
        <v>45</v>
      </c>
      <c r="E31" s="94"/>
      <c r="F31" s="94"/>
      <c r="G31" s="94"/>
      <c r="H31" s="94"/>
      <c r="I31" s="94"/>
      <c r="J31" s="94"/>
      <c r="K31" s="94"/>
    </row>
    <row r="32" spans="2:25" x14ac:dyDescent="0.5">
      <c r="E32" s="94"/>
      <c r="F32" s="94"/>
      <c r="G32" s="94"/>
      <c r="H32" s="94"/>
      <c r="I32" s="94"/>
      <c r="J32" s="94"/>
      <c r="K32" s="94"/>
    </row>
    <row r="33" spans="2:6" x14ac:dyDescent="0.5">
      <c r="E33" s="94"/>
      <c r="F33" s="28"/>
    </row>
    <row r="34" spans="2:6" x14ac:dyDescent="0.5">
      <c r="E34" s="94"/>
      <c r="F34" s="28"/>
    </row>
    <row r="35" spans="2:6" x14ac:dyDescent="0.5">
      <c r="E35" s="94"/>
      <c r="F35" s="28"/>
    </row>
    <row r="36" spans="2:6" x14ac:dyDescent="0.5">
      <c r="E36" s="94"/>
      <c r="F36" s="28"/>
    </row>
    <row r="37" spans="2:6" x14ac:dyDescent="0.5">
      <c r="B37" s="57" t="s">
        <v>64</v>
      </c>
      <c r="C37" s="93">
        <v>43831</v>
      </c>
      <c r="D37" s="18" t="s">
        <v>38</v>
      </c>
      <c r="E37" s="94"/>
      <c r="F37" s="28"/>
    </row>
    <row r="38" spans="2:6" x14ac:dyDescent="0.5">
      <c r="B38" s="57" t="s">
        <v>65</v>
      </c>
      <c r="C38" s="93">
        <v>43831</v>
      </c>
      <c r="D38" s="18" t="s">
        <v>36</v>
      </c>
      <c r="E38" s="94"/>
      <c r="F38" s="28"/>
    </row>
    <row r="39" spans="2:6" x14ac:dyDescent="0.5">
      <c r="B39" s="57" t="s">
        <v>66</v>
      </c>
      <c r="C39" s="93">
        <v>43831</v>
      </c>
      <c r="D39" s="18" t="s">
        <v>27</v>
      </c>
      <c r="E39" s="94"/>
      <c r="F39" s="28"/>
    </row>
    <row r="40" spans="2:6" x14ac:dyDescent="0.5">
      <c r="E40" s="94"/>
      <c r="F40" s="28"/>
    </row>
    <row r="41" spans="2:6" x14ac:dyDescent="0.5">
      <c r="E41" s="94"/>
      <c r="F41" s="28"/>
    </row>
    <row r="42" spans="2:6" x14ac:dyDescent="0.5">
      <c r="B42" s="30"/>
      <c r="C42" s="30"/>
      <c r="D42" s="28"/>
      <c r="E42" s="28"/>
      <c r="F42" s="28"/>
    </row>
    <row r="43" spans="2:6" x14ac:dyDescent="0.5">
      <c r="B43" s="30"/>
      <c r="C43" s="30"/>
      <c r="D43" s="28"/>
    </row>
    <row r="44" spans="2:6" x14ac:dyDescent="0.5">
      <c r="B44" s="30"/>
      <c r="C44" s="30"/>
      <c r="D44" s="28"/>
    </row>
    <row r="45" spans="2:6" x14ac:dyDescent="0.5">
      <c r="B45" s="30"/>
      <c r="C45" s="30"/>
      <c r="D45" s="28"/>
    </row>
    <row r="46" spans="2:6" x14ac:dyDescent="0.5">
      <c r="B46" s="30"/>
      <c r="C46" s="30"/>
      <c r="D46" s="28"/>
      <c r="E46" s="28"/>
      <c r="F46" s="38"/>
    </row>
    <row r="47" spans="2:6" x14ac:dyDescent="0.5">
      <c r="B47" s="30"/>
      <c r="C47" s="30"/>
      <c r="D47" s="28"/>
      <c r="E47" s="28"/>
      <c r="F47" s="38"/>
    </row>
    <row r="48" spans="2:6" x14ac:dyDescent="0.5">
      <c r="B48" s="30"/>
      <c r="C48" s="30"/>
      <c r="D48" s="28"/>
      <c r="E48" s="28"/>
      <c r="F48" s="38"/>
    </row>
    <row r="49" spans="2:25" x14ac:dyDescent="0.5">
      <c r="B49" s="30"/>
      <c r="C49" s="30"/>
      <c r="D49" s="28"/>
      <c r="E49" s="28"/>
      <c r="F49" s="38"/>
    </row>
    <row r="50" spans="2:25" x14ac:dyDescent="0.5">
      <c r="B50" s="30"/>
      <c r="C50" s="30"/>
      <c r="D50" s="28"/>
      <c r="E50" s="28"/>
      <c r="F50" s="38"/>
    </row>
    <row r="51" spans="2:25" x14ac:dyDescent="0.5">
      <c r="B51" s="30"/>
      <c r="C51" s="30"/>
      <c r="D51" s="28"/>
      <c r="E51" s="28"/>
      <c r="F51" s="38"/>
    </row>
    <row r="52" spans="2:25" x14ac:dyDescent="0.5">
      <c r="B52" s="30"/>
      <c r="C52" s="30"/>
      <c r="D52" s="28"/>
      <c r="E52" s="28"/>
      <c r="F52" s="38"/>
    </row>
    <row r="53" spans="2:25" x14ac:dyDescent="0.5">
      <c r="B53" s="30"/>
      <c r="C53" s="30"/>
      <c r="D53" s="28"/>
      <c r="E53" s="28"/>
      <c r="F53" s="38"/>
    </row>
    <row r="54" spans="2:25" x14ac:dyDescent="0.5">
      <c r="B54" s="30"/>
      <c r="C54" s="30"/>
      <c r="D54" s="36"/>
      <c r="E54" s="32"/>
      <c r="F54" s="38"/>
    </row>
    <row r="55" spans="2:25" x14ac:dyDescent="0.5">
      <c r="B55" s="30"/>
      <c r="C55" s="30"/>
      <c r="D55" s="36"/>
      <c r="E55" s="46"/>
      <c r="F55" s="38"/>
    </row>
    <row r="56" spans="2:25" x14ac:dyDescent="0.5">
      <c r="B56" s="33"/>
      <c r="C56" s="33"/>
      <c r="D56" s="36"/>
      <c r="E56" s="46"/>
      <c r="F56" s="99"/>
    </row>
    <row r="57" spans="2:25" x14ac:dyDescent="0.5">
      <c r="B57" s="34"/>
      <c r="C57" s="34"/>
      <c r="D57" s="47"/>
      <c r="E57" s="50"/>
      <c r="F57" s="48"/>
      <c r="G57" s="49"/>
      <c r="H57" s="23"/>
      <c r="I57" s="23"/>
      <c r="J57" s="23"/>
      <c r="K57" s="23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</row>
    <row r="58" spans="2:25" x14ac:dyDescent="0.5">
      <c r="B58" s="34"/>
      <c r="C58" s="34"/>
      <c r="D58" s="47"/>
      <c r="E58" s="50"/>
      <c r="F58" s="48"/>
      <c r="G58" s="49"/>
      <c r="H58" s="23"/>
      <c r="I58" s="23"/>
      <c r="J58" s="23"/>
      <c r="K58" s="23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2:25" x14ac:dyDescent="0.5">
      <c r="B59" s="34"/>
      <c r="C59" s="34"/>
      <c r="D59" s="47"/>
      <c r="E59" s="50"/>
      <c r="F59" s="48"/>
      <c r="G59" s="49"/>
      <c r="H59" s="23"/>
      <c r="I59" s="23"/>
      <c r="J59" s="23"/>
      <c r="K59" s="23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</row>
    <row r="60" spans="2:25" x14ac:dyDescent="0.5">
      <c r="B60" s="35"/>
      <c r="C60" s="35"/>
      <c r="D60" s="47"/>
      <c r="E60" s="50"/>
      <c r="F60" s="48"/>
      <c r="G60" s="49"/>
      <c r="H60" s="23"/>
      <c r="I60" s="23"/>
      <c r="J60" s="23"/>
      <c r="K60" s="23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</row>
    <row r="61" spans="2:25" x14ac:dyDescent="0.5">
      <c r="B61" s="35"/>
      <c r="C61" s="35"/>
      <c r="D61" s="47"/>
      <c r="E61" s="50"/>
      <c r="F61" s="48"/>
      <c r="G61" s="49"/>
      <c r="H61" s="23"/>
      <c r="I61" s="23"/>
      <c r="J61" s="23"/>
      <c r="K61" s="23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2:25" x14ac:dyDescent="0.5">
      <c r="B62" s="35"/>
      <c r="C62" s="35"/>
      <c r="D62" s="47"/>
      <c r="E62" s="50"/>
      <c r="F62" s="48"/>
      <c r="G62" s="49"/>
      <c r="H62" s="23"/>
      <c r="I62" s="23"/>
      <c r="J62" s="23"/>
      <c r="K62" s="23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</row>
    <row r="63" spans="2:25" x14ac:dyDescent="0.5">
      <c r="B63" s="31"/>
      <c r="C63" s="31"/>
      <c r="D63" s="36"/>
      <c r="E63" s="46"/>
      <c r="F63" s="38"/>
      <c r="G63" s="44"/>
      <c r="H63" s="22"/>
      <c r="I63" s="22"/>
      <c r="J63" s="22"/>
      <c r="K63" s="22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0"/>
    </row>
    <row r="64" spans="2:25" x14ac:dyDescent="0.5">
      <c r="B64" s="30"/>
      <c r="C64" s="30"/>
      <c r="D64" s="36"/>
      <c r="E64" s="46"/>
      <c r="F64" s="44"/>
      <c r="G64" s="13"/>
      <c r="H64" s="22"/>
      <c r="I64" s="22"/>
      <c r="J64" s="22"/>
      <c r="K64" s="22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</row>
    <row r="65" spans="2:25" x14ac:dyDescent="0.5">
      <c r="B65" s="30"/>
      <c r="C65" s="30"/>
      <c r="D65" s="29"/>
      <c r="E65" s="32"/>
      <c r="F65" s="38"/>
      <c r="G65" s="13"/>
      <c r="H65" s="22"/>
      <c r="I65" s="22"/>
      <c r="J65" s="22"/>
      <c r="K65" s="22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99"/>
    </row>
    <row r="66" spans="2:25" x14ac:dyDescent="0.5">
      <c r="B66" s="30"/>
      <c r="C66" s="30"/>
      <c r="D66" s="36"/>
      <c r="E66" s="46"/>
      <c r="F66" s="38"/>
      <c r="G66" s="99"/>
      <c r="H66" s="27"/>
      <c r="I66" s="27"/>
      <c r="J66" s="27"/>
      <c r="K66" s="2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24"/>
    </row>
    <row r="67" spans="2:25" x14ac:dyDescent="0.5">
      <c r="B67" s="37"/>
      <c r="C67" s="37"/>
      <c r="D67" s="36"/>
      <c r="E67" s="46"/>
      <c r="F67" s="99"/>
      <c r="G67" s="49"/>
      <c r="H67" s="23"/>
      <c r="I67" s="23"/>
      <c r="J67" s="23"/>
      <c r="K67" s="23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</row>
    <row r="68" spans="2:25" x14ac:dyDescent="0.5">
      <c r="B68" s="35"/>
      <c r="C68" s="35"/>
      <c r="D68" s="36"/>
      <c r="E68" s="27"/>
      <c r="F68" s="48"/>
      <c r="G68" s="49"/>
      <c r="H68" s="23"/>
      <c r="I68" s="23"/>
      <c r="J68" s="23"/>
      <c r="K68" s="23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6"/>
    </row>
    <row r="69" spans="2:25" x14ac:dyDescent="0.5">
      <c r="B69" s="35"/>
      <c r="C69" s="35"/>
      <c r="D69" s="47"/>
      <c r="E69" s="50"/>
      <c r="F69" s="48"/>
      <c r="G69" s="49"/>
      <c r="H69" s="23"/>
      <c r="I69" s="23"/>
      <c r="J69" s="23"/>
      <c r="K69" s="2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</row>
    <row r="70" spans="2:25" x14ac:dyDescent="0.5">
      <c r="B70" s="28"/>
      <c r="C70" s="28"/>
      <c r="D70" s="47"/>
      <c r="E70" s="50"/>
      <c r="F70" s="48"/>
      <c r="G70" s="49"/>
      <c r="H70" s="23"/>
      <c r="I70" s="23"/>
      <c r="J70" s="23"/>
      <c r="K70" s="23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</row>
    <row r="71" spans="2:25" x14ac:dyDescent="0.5">
      <c r="B71" s="28"/>
      <c r="C71" s="28"/>
      <c r="D71" s="47"/>
      <c r="E71" s="50"/>
      <c r="F71" s="48"/>
      <c r="G71" s="49"/>
      <c r="H71" s="23"/>
      <c r="I71" s="23"/>
      <c r="J71" s="23"/>
      <c r="K71" s="23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</row>
    <row r="72" spans="2:25" x14ac:dyDescent="0.5">
      <c r="B72" s="28"/>
      <c r="C72" s="28"/>
      <c r="D72" s="47"/>
      <c r="E72" s="50"/>
      <c r="F72" s="48"/>
      <c r="G72" s="49"/>
      <c r="H72" s="23"/>
      <c r="I72" s="23"/>
      <c r="J72" s="23"/>
      <c r="K72" s="23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</row>
    <row r="73" spans="2:25" x14ac:dyDescent="0.5">
      <c r="B73" s="34"/>
      <c r="C73" s="34"/>
      <c r="D73" s="47"/>
      <c r="E73" s="50"/>
      <c r="F73" s="48"/>
      <c r="G73" s="49"/>
      <c r="H73" s="23"/>
      <c r="I73" s="23"/>
      <c r="J73" s="23"/>
      <c r="K73" s="23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</row>
    <row r="74" spans="2:25" x14ac:dyDescent="0.5">
      <c r="B74" s="34"/>
      <c r="C74" s="34"/>
      <c r="D74" s="47"/>
      <c r="E74" s="50"/>
      <c r="F74" s="48"/>
      <c r="G74" s="49"/>
      <c r="H74" s="23"/>
      <c r="I74" s="23"/>
      <c r="J74" s="23"/>
      <c r="K74" s="23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2:25" x14ac:dyDescent="0.5">
      <c r="B75" s="34"/>
      <c r="C75" s="34"/>
      <c r="D75" s="47"/>
      <c r="E75" s="50"/>
      <c r="F75" s="48"/>
      <c r="G75" s="49"/>
      <c r="H75" s="23"/>
      <c r="I75" s="23"/>
      <c r="J75" s="23"/>
      <c r="K75" s="23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</row>
    <row r="76" spans="2:25" x14ac:dyDescent="0.5">
      <c r="B76" s="34"/>
      <c r="C76" s="34"/>
      <c r="D76" s="47"/>
      <c r="E76" s="50"/>
      <c r="F76" s="48"/>
      <c r="G76" s="49"/>
      <c r="H76" s="23"/>
      <c r="I76" s="23"/>
      <c r="J76" s="23"/>
      <c r="K76" s="23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</row>
    <row r="77" spans="2:25" x14ac:dyDescent="0.5">
      <c r="B77" s="34"/>
      <c r="C77" s="34"/>
      <c r="D77" s="47"/>
      <c r="E77" s="50"/>
      <c r="F77" s="48"/>
      <c r="G77" s="30"/>
      <c r="H77" s="30"/>
      <c r="I77" s="30"/>
      <c r="J77" s="30"/>
      <c r="K77" s="30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</row>
    <row r="78" spans="2:25" x14ac:dyDescent="0.5">
      <c r="B78" s="34"/>
      <c r="C78" s="34"/>
      <c r="D78" s="47"/>
      <c r="E78" s="50"/>
      <c r="F78" s="30"/>
      <c r="G78" s="13"/>
      <c r="H78" s="46"/>
      <c r="I78" s="46"/>
      <c r="J78" s="46"/>
      <c r="K78" s="46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</row>
    <row r="79" spans="2:25" x14ac:dyDescent="0.5">
      <c r="B79" s="30"/>
      <c r="C79" s="30"/>
      <c r="D79" s="30"/>
      <c r="E79" s="30"/>
      <c r="F79" s="13"/>
      <c r="G79" s="13"/>
      <c r="H79" s="46"/>
      <c r="I79" s="46"/>
      <c r="J79" s="46"/>
      <c r="K79" s="46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</row>
    <row r="80" spans="2:25" x14ac:dyDescent="0.5">
      <c r="B80" s="30"/>
      <c r="C80" s="30"/>
      <c r="D80" s="36"/>
      <c r="E80" s="46"/>
      <c r="F80" s="13"/>
      <c r="G80" s="13"/>
      <c r="H80" s="46"/>
      <c r="I80" s="46"/>
      <c r="J80" s="46"/>
      <c r="K80" s="46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2:25" x14ac:dyDescent="0.5">
      <c r="B81" s="31"/>
      <c r="C81" s="31"/>
      <c r="D81" s="36"/>
      <c r="E81" s="46"/>
      <c r="F81" s="13"/>
      <c r="G81" s="13"/>
      <c r="H81" s="46"/>
      <c r="I81" s="46"/>
      <c r="J81" s="46"/>
      <c r="K81" s="46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24"/>
    </row>
    <row r="82" spans="2:25" x14ac:dyDescent="0.5">
      <c r="B82" s="30"/>
      <c r="C82" s="30"/>
      <c r="D82" s="36"/>
      <c r="E82" s="46"/>
      <c r="F82" s="13"/>
      <c r="G82" s="13"/>
      <c r="H82" s="46"/>
      <c r="I82" s="46"/>
      <c r="J82" s="46"/>
      <c r="K82" s="46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24"/>
    </row>
    <row r="83" spans="2:25" x14ac:dyDescent="0.5">
      <c r="B83" s="30"/>
      <c r="C83" s="30"/>
      <c r="D83" s="36"/>
      <c r="E83" s="46"/>
      <c r="F83" s="13"/>
      <c r="G83" s="13"/>
      <c r="H83" s="46"/>
      <c r="I83" s="46"/>
      <c r="J83" s="46"/>
      <c r="K83" s="46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24"/>
    </row>
    <row r="84" spans="2:25" x14ac:dyDescent="0.5">
      <c r="B84" s="31"/>
      <c r="C84" s="31"/>
      <c r="D84" s="36"/>
      <c r="E84" s="46"/>
      <c r="F84" s="13"/>
      <c r="G84" s="13"/>
      <c r="H84" s="46"/>
      <c r="I84" s="46"/>
      <c r="J84" s="46"/>
      <c r="K84" s="46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</row>
    <row r="85" spans="2:25" x14ac:dyDescent="0.5">
      <c r="B85" s="31"/>
      <c r="C85" s="31"/>
      <c r="D85" s="36"/>
      <c r="E85" s="46"/>
      <c r="F85" s="13"/>
      <c r="G85" s="30"/>
      <c r="H85" s="36"/>
      <c r="I85" s="36"/>
      <c r="J85" s="36"/>
      <c r="K85" s="36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</row>
    <row r="86" spans="2:25" x14ac:dyDescent="0.5">
      <c r="B86" s="31"/>
      <c r="C86" s="31"/>
      <c r="D86" s="36"/>
      <c r="E86" s="46"/>
      <c r="F86" s="30"/>
      <c r="G86" s="30"/>
      <c r="H86" s="36"/>
      <c r="I86" s="36"/>
      <c r="J86" s="36"/>
      <c r="K86" s="36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</row>
    <row r="87" spans="2:25" x14ac:dyDescent="0.5">
      <c r="B87" s="31"/>
      <c r="C87" s="31"/>
      <c r="D87" s="36"/>
      <c r="E87" s="36"/>
      <c r="F87" s="30"/>
      <c r="G87" s="30"/>
      <c r="H87" s="36"/>
      <c r="I87" s="36"/>
      <c r="J87" s="36"/>
      <c r="K87" s="36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</row>
    <row r="88" spans="2:25" x14ac:dyDescent="0.5">
      <c r="B88" s="31"/>
      <c r="C88" s="31"/>
      <c r="D88" s="36"/>
      <c r="E88" s="36"/>
      <c r="F88" s="30"/>
      <c r="G88" s="13"/>
      <c r="H88" s="46"/>
      <c r="I88" s="46"/>
      <c r="J88" s="46"/>
      <c r="K88" s="46"/>
      <c r="L88" s="30"/>
      <c r="M88" s="30"/>
      <c r="N88" s="30"/>
      <c r="O88" s="30"/>
      <c r="P88" s="13"/>
      <c r="Q88" s="13"/>
      <c r="R88" s="13"/>
      <c r="S88" s="13"/>
      <c r="T88" s="13"/>
      <c r="U88" s="13"/>
      <c r="V88" s="13"/>
      <c r="W88" s="13"/>
      <c r="X88" s="13"/>
      <c r="Y88" s="13"/>
    </row>
    <row r="89" spans="2:25" x14ac:dyDescent="0.5">
      <c r="B89" s="31"/>
      <c r="C89" s="31"/>
      <c r="D89" s="36"/>
      <c r="E89" s="36"/>
      <c r="F89" s="13"/>
      <c r="G89" s="13"/>
      <c r="H89" s="46"/>
      <c r="I89" s="46"/>
      <c r="J89" s="46"/>
      <c r="K89" s="46"/>
      <c r="L89" s="30"/>
      <c r="M89" s="30"/>
      <c r="N89" s="30"/>
      <c r="O89" s="30"/>
      <c r="P89" s="13"/>
      <c r="Q89" s="13"/>
      <c r="R89" s="13"/>
      <c r="S89" s="13"/>
      <c r="T89" s="13"/>
      <c r="U89" s="13"/>
      <c r="V89" s="13"/>
      <c r="W89" s="13"/>
      <c r="X89" s="13"/>
      <c r="Y89" s="13"/>
    </row>
    <row r="90" spans="2:25" x14ac:dyDescent="0.5">
      <c r="B90" s="31"/>
      <c r="C90" s="31"/>
      <c r="D90" s="36"/>
      <c r="E90" s="46"/>
      <c r="F90" s="13"/>
      <c r="G90" s="13"/>
      <c r="H90" s="46"/>
      <c r="I90" s="46"/>
      <c r="J90" s="46"/>
      <c r="K90" s="46"/>
      <c r="L90" s="30"/>
      <c r="M90" s="30"/>
      <c r="N90" s="30"/>
      <c r="O90" s="30"/>
      <c r="P90" s="13"/>
      <c r="Q90" s="13"/>
      <c r="R90" s="13"/>
      <c r="S90" s="13"/>
      <c r="T90" s="13"/>
      <c r="U90" s="13"/>
      <c r="V90" s="13"/>
      <c r="W90" s="13"/>
      <c r="X90" s="13"/>
      <c r="Y90" s="13"/>
    </row>
    <row r="91" spans="2:25" x14ac:dyDescent="0.5">
      <c r="B91" s="31"/>
      <c r="C91" s="31"/>
      <c r="D91" s="36"/>
      <c r="E91" s="46"/>
      <c r="F91" s="13"/>
      <c r="G91" s="13"/>
      <c r="H91" s="46"/>
      <c r="I91" s="46"/>
      <c r="J91" s="46"/>
      <c r="K91" s="46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</row>
    <row r="92" spans="2:25" x14ac:dyDescent="0.5">
      <c r="B92" s="31"/>
      <c r="C92" s="31"/>
      <c r="D92" s="36"/>
      <c r="E92" s="46"/>
      <c r="F92" s="13"/>
      <c r="G92" s="13"/>
      <c r="H92" s="46"/>
      <c r="I92" s="46"/>
      <c r="J92" s="46"/>
      <c r="K92" s="46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</row>
    <row r="93" spans="2:25" x14ac:dyDescent="0.5">
      <c r="B93" s="31"/>
      <c r="C93" s="31"/>
      <c r="D93" s="36"/>
      <c r="E93" s="46"/>
      <c r="F93" s="13"/>
      <c r="G93" s="13"/>
      <c r="H93" s="46"/>
      <c r="I93" s="46"/>
      <c r="J93" s="46"/>
      <c r="K93" s="46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</row>
    <row r="94" spans="2:25" x14ac:dyDescent="0.5">
      <c r="B94" s="31"/>
      <c r="C94" s="31"/>
      <c r="D94" s="36"/>
      <c r="E94" s="46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</row>
    <row r="95" spans="2:25" x14ac:dyDescent="0.5">
      <c r="B95" s="31"/>
      <c r="C95" s="31"/>
      <c r="D95" s="36"/>
      <c r="E95" s="46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</row>
    <row r="96" spans="2:25" x14ac:dyDescent="0.5">
      <c r="B96" s="31"/>
      <c r="C96" s="31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</row>
    <row r="97" spans="2:25" x14ac:dyDescent="0.5">
      <c r="B97" s="31"/>
      <c r="C97" s="31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</row>
    <row r="98" spans="2:25" x14ac:dyDescent="0.5">
      <c r="B98" s="31"/>
      <c r="C98" s="31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</row>
    <row r="99" spans="2:25" x14ac:dyDescent="0.5">
      <c r="B99" s="31"/>
      <c r="C99" s="31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</row>
    <row r="100" spans="2:25" x14ac:dyDescent="0.5">
      <c r="B100" s="31"/>
      <c r="C100" s="31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</row>
    <row r="101" spans="2:25" x14ac:dyDescent="0.5">
      <c r="B101" s="31"/>
      <c r="C101" s="31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</row>
    <row r="102" spans="2:25" x14ac:dyDescent="0.5">
      <c r="B102" s="31"/>
      <c r="C102" s="31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</row>
    <row r="103" spans="2:25" x14ac:dyDescent="0.5">
      <c r="B103" s="31"/>
      <c r="C103" s="31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</row>
    <row r="104" spans="2:25" x14ac:dyDescent="0.5">
      <c r="B104" s="31"/>
      <c r="C104" s="31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</row>
    <row r="105" spans="2:25" x14ac:dyDescent="0.5">
      <c r="B105" s="31"/>
      <c r="C105" s="31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</row>
    <row r="106" spans="2:25" x14ac:dyDescent="0.5">
      <c r="B106" s="31"/>
      <c r="C106" s="31"/>
      <c r="D106" s="13"/>
      <c r="E106" s="13"/>
      <c r="F106" s="13"/>
      <c r="H106" s="20"/>
      <c r="I106" s="20"/>
      <c r="J106" s="20"/>
      <c r="K106" s="20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</row>
    <row r="107" spans="2:25" x14ac:dyDescent="0.5">
      <c r="B107" s="31"/>
      <c r="C107" s="31"/>
      <c r="D107" s="13"/>
      <c r="E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</row>
    <row r="108" spans="2:25" x14ac:dyDescent="0.5">
      <c r="B108" s="31"/>
      <c r="C108" s="31"/>
      <c r="D108" s="20"/>
      <c r="E108" s="20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</row>
    <row r="109" spans="2:25" x14ac:dyDescent="0.5">
      <c r="B109" s="9"/>
      <c r="C109" s="9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</row>
  </sheetData>
  <mergeCells count="10">
    <mergeCell ref="I2:Y2"/>
    <mergeCell ref="E9:E12"/>
    <mergeCell ref="F9:F12"/>
    <mergeCell ref="G9:G12"/>
    <mergeCell ref="H9:H12"/>
    <mergeCell ref="C11:C12"/>
    <mergeCell ref="B8:C8"/>
    <mergeCell ref="B9:C9"/>
    <mergeCell ref="G8:H8"/>
    <mergeCell ref="D9:D12"/>
  </mergeCells>
  <phoneticPr fontId="24" type="noConversion"/>
  <conditionalFormatting sqref="F68:F75 F57:F61">
    <cfRule type="expression" dxfId="11" priority="1" stopIfTrue="1">
      <formula>$D58="BD"</formula>
    </cfRule>
  </conditionalFormatting>
  <conditionalFormatting sqref="F76:F77">
    <cfRule type="expression" dxfId="10" priority="3" stopIfTrue="1">
      <formula>$D77="BD"</formula>
    </cfRule>
  </conditionalFormatting>
  <conditionalFormatting sqref="F13:F30">
    <cfRule type="expression" dxfId="9" priority="2">
      <formula>$D13="SCM"</formula>
    </cfRule>
  </conditionalFormatting>
  <conditionalFormatting sqref="F62">
    <cfRule type="expression" dxfId="8" priority="4" stopIfTrue="1">
      <formula>#REF!="BD"</formula>
    </cfRule>
  </conditionalFormatting>
  <dataValidations count="1">
    <dataValidation type="list" allowBlank="1" showInputMessage="1" showErrorMessage="1" sqref="D69:D78 D57:D62" xr:uid="{03B3B657-A8C5-43D2-8FA1-FC6104A8D1B9}">
      <formula1>"SCM,BD,Blend"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891F1BB-CA7E-4325-B956-61FDD28A3BF6}">
          <x14:formula1>
            <xm:f>'Macro Variables'!$C$8:$C$10</xm:f>
          </x14:formula1>
          <xm:sqref>D37:D39 D13:D30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3BC78-4D31-4801-9C50-ADFEB487525F}">
  <dimension ref="B1:Y109"/>
  <sheetViews>
    <sheetView topLeftCell="A6" workbookViewId="0">
      <selection activeCell="O13" sqref="O13"/>
    </sheetView>
  </sheetViews>
  <sheetFormatPr defaultRowHeight="15.75" outlineLevelCol="2" x14ac:dyDescent="0.5"/>
  <cols>
    <col min="1" max="1" width="4.33203125" style="20" customWidth="1"/>
    <col min="2" max="2" width="24.265625" style="6" customWidth="1"/>
    <col min="3" max="3" width="12.59765625" style="6" customWidth="1"/>
    <col min="4" max="4" width="6.46484375" style="8" customWidth="1"/>
    <col min="5" max="5" width="9.1328125" style="4" hidden="1" customWidth="1"/>
    <col min="6" max="6" width="12.796875" style="20" customWidth="1"/>
    <col min="7" max="7" width="13" style="20" customWidth="1"/>
    <col min="8" max="8" width="11.796875" style="4" customWidth="1"/>
    <col min="9" max="11" width="11.796875" style="4" customWidth="1" outlineLevel="2"/>
    <col min="12" max="12" width="11.46484375" style="11" customWidth="1" outlineLevel="1"/>
    <col min="13" max="15" width="11.46484375" style="11" customWidth="1" outlineLevel="2"/>
    <col min="16" max="16" width="11.46484375" style="11" customWidth="1" outlineLevel="1"/>
    <col min="17" max="19" width="11.46484375" style="11" customWidth="1" outlineLevel="2"/>
    <col min="20" max="20" width="11.46484375" style="11" customWidth="1" outlineLevel="1"/>
    <col min="21" max="23" width="11.46484375" style="11" customWidth="1" outlineLevel="2"/>
    <col min="24" max="24" width="11.46484375" style="11" customWidth="1" outlineLevel="1"/>
    <col min="25" max="25" width="12.796875" style="11" customWidth="1"/>
    <col min="26" max="16384" width="9.06640625" style="20"/>
  </cols>
  <sheetData>
    <row r="1" spans="2:25" ht="16.149999999999999" thickBot="1" x14ac:dyDescent="0.55000000000000004">
      <c r="D1" s="97"/>
      <c r="E1" s="66"/>
      <c r="F1" s="66"/>
      <c r="G1" s="67"/>
      <c r="H1" s="66"/>
      <c r="I1" s="66"/>
      <c r="J1" s="66"/>
      <c r="K1" s="66"/>
    </row>
    <row r="2" spans="2:25" ht="16.149999999999999" thickBot="1" x14ac:dyDescent="0.55000000000000004">
      <c r="B2" s="1"/>
      <c r="C2" s="1"/>
      <c r="D2" s="97"/>
      <c r="G2" s="67"/>
      <c r="H2" s="66"/>
      <c r="I2" s="160" t="s">
        <v>12</v>
      </c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2"/>
    </row>
    <row r="3" spans="2:25" x14ac:dyDescent="0.5">
      <c r="B3" s="122" t="s">
        <v>46</v>
      </c>
      <c r="C3" s="110" t="s">
        <v>56</v>
      </c>
      <c r="D3" s="98"/>
      <c r="G3" s="11"/>
      <c r="H3" s="1"/>
      <c r="I3" s="106" t="str">
        <f>I12</f>
        <v>January</v>
      </c>
      <c r="J3" s="105" t="str">
        <f t="shared" ref="J3:Y3" si="0">J12</f>
        <v>February</v>
      </c>
      <c r="K3" s="105" t="str">
        <f t="shared" si="0"/>
        <v>March</v>
      </c>
      <c r="L3" s="105" t="str">
        <f t="shared" si="0"/>
        <v>Q1</v>
      </c>
      <c r="M3" s="105" t="str">
        <f t="shared" si="0"/>
        <v>April</v>
      </c>
      <c r="N3" s="105" t="str">
        <f t="shared" si="0"/>
        <v>May</v>
      </c>
      <c r="O3" s="105" t="str">
        <f t="shared" si="0"/>
        <v>June</v>
      </c>
      <c r="P3" s="105" t="str">
        <f t="shared" si="0"/>
        <v>Q2</v>
      </c>
      <c r="Q3" s="105" t="str">
        <f t="shared" si="0"/>
        <v>July</v>
      </c>
      <c r="R3" s="105" t="str">
        <f t="shared" si="0"/>
        <v>August</v>
      </c>
      <c r="S3" s="105" t="str">
        <f t="shared" si="0"/>
        <v>September</v>
      </c>
      <c r="T3" s="105" t="str">
        <f t="shared" si="0"/>
        <v>Q3</v>
      </c>
      <c r="U3" s="105" t="str">
        <f t="shared" si="0"/>
        <v>October</v>
      </c>
      <c r="V3" s="105" t="str">
        <f t="shared" si="0"/>
        <v>November</v>
      </c>
      <c r="W3" s="105" t="str">
        <f t="shared" si="0"/>
        <v>December</v>
      </c>
      <c r="X3" s="105" t="str">
        <f t="shared" si="0"/>
        <v>Q4</v>
      </c>
      <c r="Y3" s="111" t="str">
        <f t="shared" si="0"/>
        <v>FY 2020</v>
      </c>
    </row>
    <row r="4" spans="2:25" x14ac:dyDescent="0.5">
      <c r="B4" s="123" t="s">
        <v>33</v>
      </c>
      <c r="C4" s="107">
        <v>3000000</v>
      </c>
      <c r="D4" s="7"/>
      <c r="G4" s="1"/>
      <c r="H4" s="109" t="str">
        <f>C3</f>
        <v>Bill Gates</v>
      </c>
      <c r="I4" s="75">
        <f t="shared" ref="I4:K4" si="1">I6/(1+I5)</f>
        <v>100800</v>
      </c>
      <c r="J4" s="76">
        <f t="shared" si="1"/>
        <v>168000</v>
      </c>
      <c r="K4" s="76">
        <f t="shared" si="1"/>
        <v>403200</v>
      </c>
      <c r="L4" s="76">
        <f>L6/(1+L5)</f>
        <v>672000</v>
      </c>
      <c r="M4" s="76">
        <f t="shared" ref="M4:Y4" si="2">M6/(1+M5)</f>
        <v>110400</v>
      </c>
      <c r="N4" s="76">
        <f t="shared" si="2"/>
        <v>184000</v>
      </c>
      <c r="O4" s="76">
        <f t="shared" si="2"/>
        <v>441600</v>
      </c>
      <c r="P4" s="77">
        <f t="shared" si="2"/>
        <v>736000</v>
      </c>
      <c r="Q4" s="77">
        <f t="shared" si="2"/>
        <v>120000</v>
      </c>
      <c r="R4" s="77">
        <f t="shared" si="2"/>
        <v>200000</v>
      </c>
      <c r="S4" s="77">
        <f t="shared" si="2"/>
        <v>480000</v>
      </c>
      <c r="T4" s="77">
        <f t="shared" si="2"/>
        <v>800000</v>
      </c>
      <c r="U4" s="77">
        <f t="shared" si="2"/>
        <v>148800</v>
      </c>
      <c r="V4" s="77">
        <f t="shared" si="2"/>
        <v>248000</v>
      </c>
      <c r="W4" s="77">
        <f t="shared" si="2"/>
        <v>595200</v>
      </c>
      <c r="X4" s="77">
        <f t="shared" si="2"/>
        <v>992000</v>
      </c>
      <c r="Y4" s="78">
        <f t="shared" si="2"/>
        <v>3200000</v>
      </c>
    </row>
    <row r="5" spans="2:25" x14ac:dyDescent="0.5">
      <c r="B5" s="124" t="s">
        <v>60</v>
      </c>
      <c r="C5" s="108">
        <f>Y4-C4</f>
        <v>200000</v>
      </c>
      <c r="D5" s="7"/>
      <c r="E5" s="2"/>
      <c r="F5" s="3"/>
      <c r="H5" s="58" t="s">
        <v>8</v>
      </c>
      <c r="I5" s="79">
        <f t="shared" ref="I5:Y5" si="3">Mgrs_Overassignment</f>
        <v>0.25</v>
      </c>
      <c r="J5" s="80">
        <f t="shared" si="3"/>
        <v>0.25</v>
      </c>
      <c r="K5" s="80">
        <f t="shared" si="3"/>
        <v>0.25</v>
      </c>
      <c r="L5" s="80">
        <f t="shared" si="3"/>
        <v>0.25</v>
      </c>
      <c r="M5" s="80">
        <f t="shared" si="3"/>
        <v>0.25</v>
      </c>
      <c r="N5" s="80">
        <f t="shared" si="3"/>
        <v>0.25</v>
      </c>
      <c r="O5" s="80">
        <f t="shared" si="3"/>
        <v>0.25</v>
      </c>
      <c r="P5" s="81">
        <f t="shared" si="3"/>
        <v>0.25</v>
      </c>
      <c r="Q5" s="81">
        <f t="shared" si="3"/>
        <v>0.25</v>
      </c>
      <c r="R5" s="81">
        <f t="shared" si="3"/>
        <v>0.25</v>
      </c>
      <c r="S5" s="81">
        <f t="shared" si="3"/>
        <v>0.25</v>
      </c>
      <c r="T5" s="81">
        <f t="shared" si="3"/>
        <v>0.25</v>
      </c>
      <c r="U5" s="81">
        <f t="shared" si="3"/>
        <v>0.25</v>
      </c>
      <c r="V5" s="81">
        <f t="shared" si="3"/>
        <v>0.25</v>
      </c>
      <c r="W5" s="81">
        <f t="shared" si="3"/>
        <v>0.25</v>
      </c>
      <c r="X5" s="81">
        <f t="shared" si="3"/>
        <v>0.25</v>
      </c>
      <c r="Y5" s="82">
        <f t="shared" si="3"/>
        <v>0.25</v>
      </c>
    </row>
    <row r="6" spans="2:25" ht="16.149999999999999" thickBot="1" x14ac:dyDescent="0.55000000000000004">
      <c r="B6" s="1"/>
      <c r="C6" s="1"/>
      <c r="D6" s="7"/>
      <c r="E6" s="2"/>
      <c r="F6" s="3"/>
      <c r="H6" s="58" t="s">
        <v>49</v>
      </c>
      <c r="I6" s="83">
        <f t="shared" ref="I6:W6" si="4">SUM(I13:I30)</f>
        <v>126000</v>
      </c>
      <c r="J6" s="84">
        <f t="shared" si="4"/>
        <v>210000</v>
      </c>
      <c r="K6" s="84">
        <f t="shared" si="4"/>
        <v>504000</v>
      </c>
      <c r="L6" s="84">
        <f>SUM(L13:L30)</f>
        <v>840000</v>
      </c>
      <c r="M6" s="84">
        <f t="shared" si="4"/>
        <v>138000</v>
      </c>
      <c r="N6" s="84">
        <f t="shared" si="4"/>
        <v>230000</v>
      </c>
      <c r="O6" s="84">
        <f t="shared" si="4"/>
        <v>552000</v>
      </c>
      <c r="P6" s="85">
        <f>SUM(P13:P30)</f>
        <v>920000</v>
      </c>
      <c r="Q6" s="84">
        <f t="shared" si="4"/>
        <v>150000</v>
      </c>
      <c r="R6" s="84">
        <f t="shared" si="4"/>
        <v>250000</v>
      </c>
      <c r="S6" s="84">
        <f t="shared" si="4"/>
        <v>600000</v>
      </c>
      <c r="T6" s="85">
        <f>SUM(T13:T30)</f>
        <v>1000000</v>
      </c>
      <c r="U6" s="84">
        <f t="shared" si="4"/>
        <v>186000</v>
      </c>
      <c r="V6" s="84">
        <f t="shared" si="4"/>
        <v>310000</v>
      </c>
      <c r="W6" s="84">
        <f t="shared" si="4"/>
        <v>744000</v>
      </c>
      <c r="X6" s="85">
        <f>SUM(X13:X30)</f>
        <v>1240000</v>
      </c>
      <c r="Y6" s="86">
        <f>SUM(Y13:Y30)</f>
        <v>4000000</v>
      </c>
    </row>
    <row r="7" spans="2:25" ht="16.149999999999999" thickBot="1" x14ac:dyDescent="0.55000000000000004">
      <c r="B7" s="1"/>
      <c r="C7" s="1"/>
      <c r="D7" s="7"/>
      <c r="E7" s="2"/>
      <c r="F7" s="3"/>
      <c r="H7" s="58"/>
      <c r="I7" s="12"/>
      <c r="J7" s="12"/>
      <c r="K7" s="12"/>
      <c r="L7" s="12"/>
      <c r="M7" s="12"/>
      <c r="N7" s="12"/>
      <c r="O7" s="12"/>
      <c r="P7" s="21"/>
      <c r="Q7" s="12"/>
      <c r="R7" s="12"/>
      <c r="S7" s="12"/>
      <c r="T7" s="21"/>
      <c r="U7" s="12"/>
      <c r="V7" s="12"/>
      <c r="W7" s="12"/>
      <c r="X7" s="21"/>
      <c r="Y7" s="21"/>
    </row>
    <row r="8" spans="2:25" x14ac:dyDescent="0.5">
      <c r="B8" s="128" t="s">
        <v>4</v>
      </c>
      <c r="C8" s="129"/>
      <c r="D8" s="1"/>
      <c r="E8" s="96"/>
      <c r="F8" s="1"/>
      <c r="G8" s="157" t="s">
        <v>48</v>
      </c>
      <c r="H8" s="15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2:25" x14ac:dyDescent="0.5">
      <c r="B9" s="132" t="s">
        <v>5</v>
      </c>
      <c r="C9" s="133"/>
      <c r="D9" s="159" t="s">
        <v>44</v>
      </c>
      <c r="E9" s="163" t="s">
        <v>47</v>
      </c>
      <c r="F9" s="165" t="s">
        <v>13</v>
      </c>
      <c r="G9" s="167" t="s">
        <v>25</v>
      </c>
      <c r="H9" s="169" t="s">
        <v>34</v>
      </c>
      <c r="I9" s="1"/>
      <c r="J9" s="1"/>
      <c r="K9" s="1"/>
      <c r="L9" s="12"/>
      <c r="M9" s="12"/>
      <c r="N9" s="12"/>
      <c r="O9" s="12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2:25" ht="16.149999999999999" thickBot="1" x14ac:dyDescent="0.55000000000000004">
      <c r="B10" s="51" t="s">
        <v>24</v>
      </c>
      <c r="C10" s="52"/>
      <c r="D10" s="159"/>
      <c r="E10" s="163"/>
      <c r="F10" s="165"/>
      <c r="G10" s="168"/>
      <c r="H10" s="169"/>
      <c r="I10" s="1"/>
      <c r="J10" s="1"/>
      <c r="K10" s="1"/>
      <c r="L10" s="12"/>
      <c r="M10" s="12"/>
      <c r="N10" s="12"/>
      <c r="O10" s="12"/>
      <c r="P10" s="21"/>
      <c r="Q10" s="21"/>
      <c r="R10" s="21"/>
      <c r="S10" s="21"/>
      <c r="T10" s="21"/>
      <c r="U10" s="21"/>
      <c r="V10" s="21"/>
      <c r="W10" s="21"/>
      <c r="X10" s="21"/>
      <c r="Y10" s="21"/>
    </row>
    <row r="11" spans="2:25" x14ac:dyDescent="0.5">
      <c r="B11" s="97"/>
      <c r="C11" s="155" t="s">
        <v>61</v>
      </c>
      <c r="D11" s="159"/>
      <c r="E11" s="163"/>
      <c r="F11" s="165"/>
      <c r="G11" s="168"/>
      <c r="H11" s="169"/>
      <c r="I11" s="1"/>
      <c r="J11" s="1"/>
      <c r="K11" s="1"/>
      <c r="L11" s="12"/>
      <c r="M11" s="12"/>
      <c r="N11" s="12"/>
      <c r="O11" s="12"/>
      <c r="P11" s="21"/>
      <c r="Q11" s="21"/>
      <c r="R11" s="21"/>
      <c r="S11" s="21"/>
      <c r="T11" s="21"/>
      <c r="U11" s="21"/>
      <c r="V11" s="21"/>
      <c r="W11" s="21"/>
      <c r="X11" s="21"/>
      <c r="Y11" s="21"/>
    </row>
    <row r="12" spans="2:25" ht="14.25" customHeight="1" x14ac:dyDescent="0.5">
      <c r="B12" s="97" t="s">
        <v>30</v>
      </c>
      <c r="C12" s="156"/>
      <c r="D12" s="156"/>
      <c r="E12" s="164"/>
      <c r="F12" s="166"/>
      <c r="G12" s="168"/>
      <c r="H12" s="167"/>
      <c r="I12" s="103" t="str">
        <f>TEXT(DATE(YEAR(Fiscal_Year_Start),MONTH(Fiscal_Year_Start),DAY(Fiscal_Year_Start)),"mmmm")</f>
        <v>January</v>
      </c>
      <c r="J12" s="103" t="str">
        <f>TEXT(DATE(YEAR(Fiscal_Year_Start),MONTH(Fiscal_Year_Start)+1,DAY(Fiscal_Year_Start)),"mmmm")</f>
        <v>February</v>
      </c>
      <c r="K12" s="103" t="str">
        <f>TEXT(DATE(YEAR(Fiscal_Year_Start),MONTH(Fiscal_Year_Start)+2,DAY(Fiscal_Year_Start)),"mmmm")</f>
        <v>March</v>
      </c>
      <c r="L12" s="90" t="s">
        <v>0</v>
      </c>
      <c r="M12" s="103" t="str">
        <f>TEXT(DATE(YEAR(Fiscal_Year_Start),MONTH(Fiscal_Year_Start)+3,DAY(Fiscal_Year_Start)),"mmmm")</f>
        <v>April</v>
      </c>
      <c r="N12" s="103" t="str">
        <f>TEXT(DATE(YEAR(Fiscal_Year_Start),MONTH(Fiscal_Year_Start)+4,DAY(Fiscal_Year_Start)),"mmmm")</f>
        <v>May</v>
      </c>
      <c r="O12" s="103" t="str">
        <f>TEXT(DATE(YEAR(Fiscal_Year_Start),MONTH(Fiscal_Year_Start)+5,DAY(Fiscal_Year_Start)),"mmmm")</f>
        <v>June</v>
      </c>
      <c r="P12" s="90" t="s">
        <v>1</v>
      </c>
      <c r="Q12" s="103" t="str">
        <f>TEXT(DATE(YEAR(Fiscal_Year_Start),MONTH(Fiscal_Year_Start)+6,DAY(Fiscal_Year_Start)),"mmmm")</f>
        <v>July</v>
      </c>
      <c r="R12" s="103" t="str">
        <f>TEXT(DATE(YEAR(Fiscal_Year_Start),MONTH(Fiscal_Year_Start)+7,DAY(Fiscal_Year_Start)),"mmmm")</f>
        <v>August</v>
      </c>
      <c r="S12" s="103" t="str">
        <f>TEXT(DATE(YEAR(Fiscal_Year_Start),MONTH(Fiscal_Year_Start)+8,DAY(Fiscal_Year_Start)),"mmmm")</f>
        <v>September</v>
      </c>
      <c r="T12" s="90" t="s">
        <v>2</v>
      </c>
      <c r="U12" s="104" t="str">
        <f>TEXT(DATE(YEAR(Fiscal_Year_Start),MONTH(Fiscal_Year_Start)+9,DAY(Fiscal_Year_Start)),"mmmm")</f>
        <v>October</v>
      </c>
      <c r="V12" s="104" t="str">
        <f>TEXT(DATE(YEAR(Fiscal_Year_Start),MONTH(Fiscal_Year_Start)+10,DAY(Fiscal_Year_Start)),"mmmm")</f>
        <v>November</v>
      </c>
      <c r="W12" s="104" t="str">
        <f>TEXT(DATE(YEAR(Fiscal_Year_Start),MONTH(Fiscal_Year_Start)+11,DAY(Fiscal_Year_Start)),"mmmm")</f>
        <v>December</v>
      </c>
      <c r="X12" s="90" t="s">
        <v>3</v>
      </c>
      <c r="Y12" s="112" t="str">
        <f>"FY "&amp;TEXT(DATE(YEAR(Fiscal_Year_Start),MONTH(Fiscal_Year_Start)+11,DAY(Fiscal_Year_Start)),"yyyy")</f>
        <v>FY 2020</v>
      </c>
    </row>
    <row r="13" spans="2:25" x14ac:dyDescent="0.5">
      <c r="B13" s="57" t="s">
        <v>39</v>
      </c>
      <c r="C13" s="93">
        <v>42095</v>
      </c>
      <c r="D13" s="18" t="s">
        <v>36</v>
      </c>
      <c r="E13" s="95">
        <f t="shared" ref="E13:E30" si="5">IF(Fiscal_Year_Start&gt;C13,MAX((DATEDIF(C13,Fiscal_Year_Start,"m")*-1+1),-6),MIN((DATEDIF(Fiscal_Year_Start,C13,"m")+1),12))</f>
        <v>-6</v>
      </c>
      <c r="F13" s="25">
        <v>0</v>
      </c>
      <c r="G13" s="64">
        <v>1</v>
      </c>
      <c r="H13" s="65">
        <v>13</v>
      </c>
      <c r="I13" s="91">
        <f t="shared" ref="I13:I30" si="6">IF($H13&lt;=1,0,$G13*(ROUND(
IF($D13=Role_1,
IF($E13&lt;=-5,((Role_1_Quota+$F13)*Q1_Seasonality_Ramp*M1_Seasonality_Ramp),
IF($E13=-4,((Role_1_Quota+$F13)*Q1_Seasonality_Ramp*M1_Seasonality_Ramp*Role_1_Month_6_New_Hire_Ramp),
IF($E13=-3,((Role_1_Quota+$F13)*Q1_Seasonality_Ramp*M1_Seasonality_Ramp*Role_1_Month_5_New_Hire_Ramp),
IF($E13=-2,((Role_1_Quota+$F13)*Q1_Seasonality_Ramp*M1_Seasonality_Ramp*Role_1_Month_4_New_Hire_Ramp),
IF($E13=-1,((Role_1_Quota+$F13)*Q1_Seasonality_Ramp*M1_Seasonality_Ramp*Role_1_Month_3_New_Hire_Ramp),
IF($E13=0,((Role_1_Quota+$F13)*Q1_Seasonality_Ramp*M1_Seasonality_Ramp*Role_1_Month_2_New_Hire_Ramp),
IF($E13=1,((Role_1_Quota+$F13)*Q1_Seasonality_Ramp*M1_Seasonality_Ramp*Role_1_Month_1_New_Hire_Ramp),0))))))),
IF($D13=Role_2,
IF($E13&lt;=-5,((Role_2_Quota+$F13)*Q1_Seasonality_Ramp*M1_Seasonality_Ramp),
IF($E13=-4,((Role_2_Quota+$F13)*Q1_Seasonality_Ramp*M1_Seasonality_Ramp*Role_2_Month_6_New_Hire_Ramp),
IF($E13=-3,((Role_2_Quota+$F13)*Q1_Seasonality_Ramp*M1_Seasonality_Ramp*Role_2_Month_5_New_Hire_Ramp),
IF($E13=-2,((Role_2_Quota+$F13)*Q1_Seasonality_Ramp*M1_Seasonality_Ramp*Role_2_Month_4_New_Hire_Ramp),
IF($E13=-1,((Role_2_Quota+$F13)*Q1_Seasonality_Ramp*M1_Seasonality_Ramp*Role_2_Month_3_New_Hire_Ramp),
IF($E13=0,((Role_2_Quota+$F13)*Q1_Seasonality_Ramp*M1_Seasonality_Ramp*Role_2_Month_2_New_Hire_Ramp),
IF($E13=1,((Role_2_Quota+$F13)*Q1_Seasonality_Ramp*M1_Seasonality_Ramp*Role_2_Month_1_New_Hire_Ramp),0))))))),
IF($D13=Role_3,
IF($E13&lt;=-5,((Role_3_Quota+$F13)*Q1_Seasonality_Ramp*M1_Seasonality_Ramp),
IF($E13=-4,((Role_3_Quota+$F13)*Q1_Seasonality_Ramp*M1_Seasonality_Ramp*Role_3_Month_6_New_Hire_Ramp),
IF($E13=-3,((Role_3_Quota+$F13)*Q1_Seasonality_Ramp*M1_Seasonality_Ramp*Role_3_Month_5_New_Hire_Ramp),
IF($E13=-2,((Role_3_Quota+$F13)*Q1_Seasonality_Ramp*M1_Seasonality_Ramp*Role_3_Month_4_New_Hire_Ramp),
IF($E13=-1,((Role_3_Quota+$F13)*Q1_Seasonality_Ramp*M1_Seasonality_Ramp*Role_3_Month_3_New_Hire_Ramp),
IF($E13=0,((Role_3_Quota+$F13)*Q1_Seasonality_Ramp*M1_Seasonality_Ramp*Role_3_Month_2_New_Hire_Ramp),
IF($E13=1,((Role_3_Quota+$F13)*Q1_Seasonality_Ramp*M1_Seasonality_Ramp*Role_3_Month_1_New_Hire_Ramp),0))))))),
0))),-Quota_Rounding_Zeros)))</f>
        <v>25200</v>
      </c>
      <c r="J13" s="91">
        <f t="shared" ref="J13:J30" si="7">IF($H13&lt;=2,0,$G13*(ROUND(
IF($D13=Role_1,
IF($E13&lt;=-4,((Role_1_Quota+$F13)*Q1_Seasonality_Ramp*M2_Seasonality_Ramp),
IF($E13=-3,((Role_1_Quota+$F13)*Q1_Seasonality_Ramp*M2_Seasonality_Ramp*Role_1_Month_6_New_Hire_Ramp),
IF($E13=-2,((Role_1_Quota+$F13)*Q1_Seasonality_Ramp*M2_Seasonality_Ramp*Role_1_Month_5_New_Hire_Ramp),
IF($E13=-1,((Role_1_Quota+$F13)*Q1_Seasonality_Ramp*M2_Seasonality_Ramp*Role_1_Month_4_New_Hire_Ramp),
IF($E13=0,((Role_1_Quota+$F13)*Q1_Seasonality_Ramp*M2_Seasonality_Ramp*Role_1_Month_3_New_Hire_Ramp),
IF($E13=1,((Role_1_Quota+$F13)*Q1_Seasonality_Ramp*M2_Seasonality_Ramp*Role_1_Month_2_New_Hire_Ramp),
IF($E13=2,((Role_1_Quota+$F13)*Q1_Seasonality_Ramp*M2_Seasonality_Ramp*Role_1_Month_1_New_Hire_Ramp),0))))))),
IF($D13=Role_2,
IF($E13&lt;=-4,((Role_2_Quota+$F13)*Q1_Seasonality_Ramp*M2_Seasonality_Ramp),
IF($E13=-3,((Role_2_Quota+$F13)*Q1_Seasonality_Ramp*M2_Seasonality_Ramp*Role_2_Month_6_New_Hire_Ramp),
IF($E13=-2,((Role_2_Quota+$F13)*Q1_Seasonality_Ramp*M2_Seasonality_Ramp*Role_2_Month_5_New_Hire_Ramp),
IF($E13=-1,((Role_2_Quota+$F13)*Q1_Seasonality_Ramp*M2_Seasonality_Ramp*Role_2_Month_4_New_Hire_Ramp),
IF($E13=0,((Role_2_Quota+$F13)*Q1_Seasonality_Ramp*M2_Seasonality_Ramp*Role_2_Month_3_New_Hire_Ramp),
IF($E13=1,((Role_2_Quota+$F13)*Q1_Seasonality_Ramp*M2_Seasonality_Ramp*Role_2_Month_2_New_Hire_Ramp),
IF($E13=2,((Role_2_Quota+$F13)*Q1_Seasonality_Ramp*M2_Seasonality_Ramp*Role_2_Month_1_New_Hire_Ramp),0))))))),
IF($D13=Role_3,
IF($E13&lt;=-4,((Role_3_Quota+$F13)*Q1_Seasonality_Ramp*M2_Seasonality_Ramp),
IF($E13=-3,((Role_3_Quota+$F13)*Q1_Seasonality_Ramp*M2_Seasonality_Ramp*Role_3_Month_6_New_Hire_Ramp),
IF($E13=-2,((Role_3_Quota+$F13)*Q1_Seasonality_Ramp*M2_Seasonality_Ramp*Role_3_Month_5_New_Hire_Ramp),
IF($E13=-1,((Role_3_Quota+$F13)*Q1_Seasonality_Ramp*M2_Seasonality_Ramp*Role_3_Month_4_New_Hire_Ramp),
IF($E13=0,((Role_3_Quota+$F13)*Q1_Seasonality_Ramp*M2_Seasonality_Ramp*Role_3_Month_3_New_Hire_Ramp),
IF($E13=1,((Role_3_Quota+$F13)*Q1_Seasonality_Ramp*M2_Seasonality_Ramp*Role_3_Month_2_New_Hire_Ramp),
IF($E13=2,((Role_3_Quota+$F13)*Q1_Seasonality_Ramp*M2_Seasonality_Ramp*Role_3_Month_1_New_Hire_Ramp),0))))))),
0))),-Quota_Rounding_Zeros)))</f>
        <v>42000</v>
      </c>
      <c r="K13" s="91">
        <f t="shared" ref="K13:K30" si="8">IF($H13&lt;=3,0,$G13*(ROUND(
IF($D13=Role_1,
IF($E13&lt;=-3,((Role_1_Quota+$F13)*Q1_Seasonality_Ramp*M3_Seasonality_Ramp),
IF($E13=-2,((Role_1_Quota+$F13)*Q1_Seasonality_Ramp*M3_Seasonality_Ramp*Role_1_Month_6_New_Hire_Ramp),
IF($E13=-1,((Role_1_Quota+$F13)*Q1_Seasonality_Ramp*M3_Seasonality_Ramp*Role_1_Month_5_New_Hire_Ramp),
IF($E13=0,((Role_1_Quota+$F13)*Q1_Seasonality_Ramp*M3_Seasonality_Ramp*Role_1_Month_4_New_Hire_Ramp),
IF($E13=1,((Role_1_Quota+$F13)*Q1_Seasonality_Ramp*M3_Seasonality_Ramp*Role_1_Month_3_New_Hire_Ramp),
IF($E13=2,((Role_1_Quota+$F13)*Q1_Seasonality_Ramp*M3_Seasonality_Ramp*Role_1_Month_2_New_Hire_Ramp),
IF($E13=3,((Role_1_Quota+$F13)*Q1_Seasonality_Ramp*M3_Seasonality_Ramp*Role_1_Month_1_New_Hire_Ramp),0))))))),
IF($D13=Role_2,
IF($E13&lt;=-3,((Role_2_Quota+$F13)*Q1_Seasonality_Ramp*M3_Seasonality_Ramp),
IF($E13=-2,((Role_2_Quota+$F13)*Q1_Seasonality_Ramp*M3_Seasonality_Ramp*Role_2_Month_6_New_Hire_Ramp),
IF($E13=-1,((Role_2_Quota+$F13)*Q1_Seasonality_Ramp*M3_Seasonality_Ramp*Role_2_Month_5_New_Hire_Ramp),
IF($E13=0,((Role_2_Quota+$F13)*Q1_Seasonality_Ramp*M3_Seasonality_Ramp*Role_2_Month_4_New_Hire_Ramp),
IF($E13=1,((Role_2_Quota+$F13)*Q1_Seasonality_Ramp*M3_Seasonality_Ramp*Role_2_Month_3_New_Hire_Ramp),
IF($E13=2,((Role_2_Quota+$F13)*Q1_Seasonality_Ramp*M3_Seasonality_Ramp*Role_2_Month_2_New_Hire_Ramp),
IF($E13=3,((Role_2_Quota+$F13)*Q1_Seasonality_Ramp*M3_Seasonality_Ramp*Role_2_Month_1_New_Hire_Ramp),0))))))),
IF($D13=Role_3,
IF($E13&lt;=-3,((Role_3_Quota+$F13)*Q1_Seasonality_Ramp*M3_Seasonality_Ramp),
IF($E13=-2,((Role_3_Quota+$F13)*Q1_Seasonality_Ramp*M3_Seasonality_Ramp*Role_3_Month_6_New_Hire_Ramp),
IF($E13=-1,((Role_3_Quota+$F13)*Q1_Seasonality_Ramp*M3_Seasonality_Ramp*Role_3_Month_5_New_Hire_Ramp),
IF($E13=0,((Role_3_Quota+$F13)*Q1_Seasonality_Ramp*M3_Seasonality_Ramp*Role_3_Month_4_New_Hire_Ramp),
IF($E13=1,((Role_3_Quota+$F13)*Q1_Seasonality_Ramp*M3_Seasonality_Ramp*Role_3_Month_3_New_Hire_Ramp),
IF($E13=2,((Role_3_Quota+$F13)*Q1_Seasonality_Ramp*M3_Seasonality_Ramp*Role_3_Month_2_New_Hire_Ramp),
IF($E13=3,((Role_3_Quota+$F13)*Q1_Seasonality_Ramp*M3_Seasonality_Ramp*Role_3_Month_1_New_Hire_Ramp),0))))))),
0))),-Quota_Rounding_Zeros)))</f>
        <v>100800</v>
      </c>
      <c r="L13" s="92">
        <f>SUM(I13:K13)</f>
        <v>168000</v>
      </c>
      <c r="M13" s="91">
        <f t="shared" ref="M13:M30" si="9">IF($H13&lt;=4,0,$G13*(ROUND(
IF($D13=Role_1,
IF($E13&lt;=-2,((Role_1_Quota+$F13)*Q2_Seasonality_Ramp*M1_Seasonality_Ramp),
IF($E13=-1,((Role_1_Quota+$F13)*Q2_Seasonality_Ramp*M1_Seasonality_Ramp*Role_1_Month_6_New_Hire_Ramp),
IF($E13=0,((Role_1_Quota+$F13)*Q2_Seasonality_Ramp*M1_Seasonality_Ramp*Role_1_Month_5_New_Hire_Ramp),
IF($E13=1,((Role_1_Quota+$F13)*Q2_Seasonality_Ramp*M1_Seasonality_Ramp*Role_1_Month_4_New_Hire_Ramp),
IF($E13=2,((Role_1_Quota+$F13)*Q2_Seasonality_Ramp*M1_Seasonality_Ramp*Role_1_Month_3_New_Hire_Ramp),
IF($E13=3,((Role_1_Quota+$F13)*Q2_Seasonality_Ramp*M1_Seasonality_Ramp*Role_1_Month_2_New_Hire_Ramp),
IF($E13=4,((Role_1_Quota+$F13)*Q2_Seasonality_Ramp*M1_Seasonality_Ramp*Role_1_Month_1_New_Hire_Ramp),0))))))),
IF($D13=Role_2,
IF($E13&lt;=-2,((Role_2_Quota+$F13)*Q2_Seasonality_Ramp*M1_Seasonality_Ramp),
IF($E13=-1,((Role_2_Quota+$F13)*Q2_Seasonality_Ramp*M1_Seasonality_Ramp*Role_2_Month_6_New_Hire_Ramp),
IF($E13=0,((Role_2_Quota+$F13)*Q2_Seasonality_Ramp*M1_Seasonality_Ramp*Role_2_Month_5_New_Hire_Ramp),
IF($E13=1,((Role_2_Quota+$F13)*Q2_Seasonality_Ramp*M1_Seasonality_Ramp*Role_2_Month_4_New_Hire_Ramp),
IF($E13=2,((Role_2_Quota+$F13)*Q2_Seasonality_Ramp*M1_Seasonality_Ramp*Role_2_Month_3_New_Hire_Ramp),
IF($E13=3,((Role_2_Quota+$F13)*Q2_Seasonality_Ramp*M1_Seasonality_Ramp*Role_2_Month_2_New_Hire_Ramp),
IF($E13=4,((Role_2_Quota+$F13)*Q2_Seasonality_Ramp*M1_Seasonality_Ramp*Role_2_Month_1_New_Hire_Ramp),0))))))),
IF($D13=Role_3,
IF($E13&lt;=-2,((Role_3_Quota+$F13)*Q2_Seasonality_Ramp*M1_Seasonality_Ramp),
IF($E13=-1,((Role_3_Quota+$F13)*Q2_Seasonality_Ramp*M1_Seasonality_Ramp*Role_3_Month_6_New_Hire_Ramp),
IF($E13=0,((Role_3_Quota+$F13)*Q2_Seasonality_Ramp*M1_Seasonality_Ramp*Role_3_Month_5_New_Hire_Ramp),
IF($E13=1,((Role_3_Quota+$F13)*Q2_Seasonality_Ramp*M1_Seasonality_Ramp*Role_3_Month_4_New_Hire_Ramp),
IF($E13=2,((Role_3_Quota+$F13)*Q2_Seasonality_Ramp*M1_Seasonality_Ramp*Role_3_Month_3_New_Hire_Ramp),
IF($E13=3,((Role_3_Quota+$F13)*Q2_Seasonality_Ramp*M1_Seasonality_Ramp*Role_3_Month_2_New_Hire_Ramp),
IF($E13=4,((Role_3_Quota+$F13)*Q2_Seasonality_Ramp*M1_Seasonality_Ramp*Role_3_Month_1_New_Hire_Ramp),0))))))),
0))),-Quota_Rounding_Zeros)))</f>
        <v>27600</v>
      </c>
      <c r="N13" s="91">
        <f t="shared" ref="N13:N30" si="10">IF($H13&lt;=5,0,$G13*(ROUND(
IF($D13=Role_1,
IF($E13&lt;=-1,((Role_1_Quota+$F13)*Q2_Seasonality_Ramp*M2_Seasonality_Ramp),
IF($E13=0,((Role_1_Quota+$F13)*Q2_Seasonality_Ramp*M2_Seasonality_Ramp*Role_1_Month_6_New_Hire_Ramp),
IF($E13=1,((Role_1_Quota+$F13)*Q2_Seasonality_Ramp*M2_Seasonality_Ramp*Role_1_Month_5_New_Hire_Ramp),
IF($E13=2,((Role_1_Quota+$F13)*Q2_Seasonality_Ramp*M2_Seasonality_Ramp*Role_1_Month_4_New_Hire_Ramp),
IF($E13=3,((Role_1_Quota+$F13)*Q2_Seasonality_Ramp*M2_Seasonality_Ramp*Role_1_Month_3_New_Hire_Ramp),
IF($E13=4,((Role_1_Quota+$F13)*Q2_Seasonality_Ramp*M2_Seasonality_Ramp*Role_1_Month_2_New_Hire_Ramp),
IF($E13=5,((Role_1_Quota+$F13)*Q2_Seasonality_Ramp*M2_Seasonality_Ramp*Role_1_Month_1_New_Hire_Ramp),0))))))),
IF($D13=Role_2,
IF($E13&lt;=-1,((Role_2_Quota+$F13)*Q2_Seasonality_Ramp*M2_Seasonality_Ramp),
IF($E13=0,((Role_2_Quota+$F13)*Q2_Seasonality_Ramp*M2_Seasonality_Ramp*Role_2_Month_6_New_Hire_Ramp),
IF($E13=1,((Role_2_Quota+$F13)*Q2_Seasonality_Ramp*M2_Seasonality_Ramp*Role_2_Month_5_New_Hire_Ramp),
IF($E13=2,((Role_2_Quota+$F13)*Q2_Seasonality_Ramp*M2_Seasonality_Ramp*Role_2_Month_4_New_Hire_Ramp),
IF($E13=3,((Role_2_Quota+$F13)*Q2_Seasonality_Ramp*M2_Seasonality_Ramp*Role_2_Month_3_New_Hire_Ramp),
IF($E13=4,((Role_2_Quota+$F13)*Q2_Seasonality_Ramp*M2_Seasonality_Ramp*Role_2_Month_2_New_Hire_Ramp),
IF($E13=5,((Role_2_Quota+$F13)*Q2_Seasonality_Ramp*M2_Seasonality_Ramp*Role_2_Month_1_New_Hire_Ramp),0))))))),
IF($D13=Role_3,
IF($E13&lt;=-1,((Role_3_Quota+$F13)*Q2_Seasonality_Ramp*M2_Seasonality_Ramp),
IF($E13=0,((Role_3_Quota+$F13)*Q2_Seasonality_Ramp*M2_Seasonality_Ramp*Role_3_Month_6_New_Hire_Ramp),
IF($E13=1,((Role_3_Quota+$F13)*Q2_Seasonality_Ramp*M2_Seasonality_Ramp*Role_3_Month_5_New_Hire_Ramp),
IF($E13=2,((Role_3_Quota+$F13)*Q2_Seasonality_Ramp*M2_Seasonality_Ramp*Role_3_Month_4_New_Hire_Ramp),
IF($E13=3,((Role_3_Quota+$F13)*Q2_Seasonality_Ramp*M2_Seasonality_Ramp*Role_3_Month_3_New_Hire_Ramp),
IF($E13=4,((Role_3_Quota+$F13)*Q2_Seasonality_Ramp*M2_Seasonality_Ramp*Role_3_Month_2_New_Hire_Ramp),
IF($E13=5,((Role_3_Quota+$F13)*Q2_Seasonality_Ramp*M2_Seasonality_Ramp*Role_3_Month_1_New_Hire_Ramp),0))))))),
0))),-Quota_Rounding_Zeros)))</f>
        <v>46000</v>
      </c>
      <c r="O13" s="91">
        <f t="shared" ref="O13:O30" si="11">IF($H13&lt;=6,0,$G13*(ROUND(
IF($D13=Role_1,
IF($E13&lt;=0,((Role_1_Quota+$F13)*Q2_Seasonality_Ramp*M3_Seasonality_Ramp),
IF($E13=1,((Role_1_Quota+$F13)*Q2_Seasonality_Ramp*M3_Seasonality_Ramp*Role_1_Month_6_New_Hire_Ramp),
IF($E13=2,((Role_1_Quota+$F13)*Q2_Seasonality_Ramp*M3_Seasonality_Ramp*Role_1_Month_5_New_Hire_Ramp),
IF($E13=3,((Role_1_Quota+$F13)*Q2_Seasonality_Ramp*M3_Seasonality_Ramp*Role_1_Month_4_New_Hire_Ramp),
IF($E13=4,((Role_1_Quota+$F13)*Q2_Seasonality_Ramp*M3_Seasonality_Ramp*Role_1_Month_3_New_Hire_Ramp),
IF($E13=5,((Role_1_Quota+$F13)*Q2_Seasonality_Ramp*M3_Seasonality_Ramp*Role_1_Month_2_New_Hire_Ramp),
IF($E13=6,((Role_1_Quota+$F13)*Q2_Seasonality_Ramp*M3_Seasonality_Ramp*Role_1_Month_1_New_Hire_Ramp),0))))))),
IF($D13=Role_2,
IF($E13&lt;=0,((Role_2_Quota+$F13)*Q2_Seasonality_Ramp*M3_Seasonality_Ramp),
IF($E13=1,((Role_2_Quota+$F13)*Q2_Seasonality_Ramp*M3_Seasonality_Ramp*Role_2_Month_6_New_Hire_Ramp),
IF($E13=2,((Role_2_Quota+$F13)*Q2_Seasonality_Ramp*M3_Seasonality_Ramp*Role_2_Month_5_New_Hire_Ramp),
IF($E13=3,((Role_2_Quota+$F13)*Q2_Seasonality_Ramp*M3_Seasonality_Ramp*Role_2_Month_4_New_Hire_Ramp),
IF($E13=4,((Role_2_Quota+$F13)*Q2_Seasonality_Ramp*M3_Seasonality_Ramp*Role_2_Month_3_New_Hire_Ramp),
IF($E13=5,((Role_2_Quota+$F13)*Q2_Seasonality_Ramp*M3_Seasonality_Ramp*Role_2_Month_2_New_Hire_Ramp),
IF($E13=6,((Role_2_Quota+$F13)*Q2_Seasonality_Ramp*M3_Seasonality_Ramp*Role_2_Month_1_New_Hire_Ramp),0))))))),
IF($D13=Role_3,
IF($E13&lt;=0,((Role_3_Quota+$F13)*Q2_Seasonality_Ramp*M3_Seasonality_Ramp),
IF($E13=1,((Role_3_Quota+$F13)*Q2_Seasonality_Ramp*M3_Seasonality_Ramp*Role_3_Month_6_New_Hire_Ramp),
IF($E13=2,((Role_3_Quota+$F13)*Q2_Seasonality_Ramp*M3_Seasonality_Ramp*Role_3_Month_5_New_Hire_Ramp),
IF($E13=3,((Role_3_Quota+$F13)*Q2_Seasonality_Ramp*M3_Seasonality_Ramp*Role_3_Month_4_New_Hire_Ramp),
IF($E13=4,((Role_3_Quota+$F13)*Q2_Seasonality_Ramp*M3_Seasonality_Ramp*Role_3_Month_3_New_Hire_Ramp),
IF($E13=5,((Role_3_Quota+$F13)*Q2_Seasonality_Ramp*M3_Seasonality_Ramp*Role_3_Month_2_New_Hire_Ramp),
IF($E13=6,((Role_3_Quota+$F13)*Q2_Seasonality_Ramp*M3_Seasonality_Ramp*Role_3_Month_1_New_Hire_Ramp),0))))))),
0))),-Quota_Rounding_Zeros)))</f>
        <v>110400</v>
      </c>
      <c r="P13" s="92">
        <f>SUM(M13:O13)</f>
        <v>184000</v>
      </c>
      <c r="Q13" s="91">
        <f t="shared" ref="Q13:Q30" si="12">IF($H13&lt;=7,0,$G13*(ROUND(
IF($D13=Role_1,
IF($E13&lt;=1,((Role_1_Quota+$F13)*Q3_Seasonality_Ramp*M1_Seasonality_Ramp),
IF($E13=2,((Role_1_Quota+$F13)*Q3_Seasonality_Ramp*M1_Seasonality_Ramp*Role_1_Month_6_New_Hire_Ramp),
IF($E13=3,((Role_1_Quota+$F13)*Q3_Seasonality_Ramp*M1_Seasonality_Ramp*Role_1_Month_5_New_Hire_Ramp),
IF($E13=4,((Role_1_Quota+$F13)*Q3_Seasonality_Ramp*M1_Seasonality_Ramp*Role_1_Month_4_New_Hire_Ramp),
IF($E13=5,((Role_1_Quota+$F13)*Q3_Seasonality_Ramp*M1_Seasonality_Ramp*Role_1_Month_3_New_Hire_Ramp),
IF($E13=6,((Role_1_Quota+$F13)*Q3_Seasonality_Ramp*M1_Seasonality_Ramp*Role_1_Month_2_New_Hire_Ramp),
IF($E13=7,((Role_1_Quota+$F13)*Q3_Seasonality_Ramp*M1_Seasonality_Ramp*Role_1_Month_1_New_Hire_Ramp),0))))))),
IF($D13=Role_2,
IF($E13&lt;=1,((Role_2_Quota+$F13)*Q3_Seasonality_Ramp*M1_Seasonality_Ramp),
IF($E13=2,((Role_2_Quota+$F13)*Q3_Seasonality_Ramp*M1_Seasonality_Ramp*Role_2_Month_6_New_Hire_Ramp),
IF($E13=3,((Role_2_Quota+$F13)*Q3_Seasonality_Ramp*M1_Seasonality_Ramp*Role_2_Month_5_New_Hire_Ramp),
IF($E13=4,((Role_2_Quota+$F13)*Q3_Seasonality_Ramp*M1_Seasonality_Ramp*Role_2_Month_4_New_Hire_Ramp),
IF($E13=5,((Role_2_Quota+$F13)*Q3_Seasonality_Ramp*M1_Seasonality_Ramp*Role_2_Month_3_New_Hire_Ramp),
IF($E13=6,((Role_2_Quota+$F13)*Q3_Seasonality_Ramp*M1_Seasonality_Ramp*Role_2_Month_2_New_Hire_Ramp),
IF($E13=7,((Role_2_Quota+$F13)*Q3_Seasonality_Ramp*M1_Seasonality_Ramp*Role_2_Month_1_New_Hire_Ramp),0))))))),
IF($D13=Role_3,
IF($E13&lt;=1,((Role_3_Quota+$F13)*Q3_Seasonality_Ramp*M1_Seasonality_Ramp),
IF($E13=2,((Role_3_Quota+$F13)*Q3_Seasonality_Ramp*M1_Seasonality_Ramp*Role_3_Month_6_New_Hire_Ramp),
IF($E13=3,((Role_3_Quota+$F13)*Q3_Seasonality_Ramp*M1_Seasonality_Ramp*Role_3_Month_5_New_Hire_Ramp),
IF($E13=4,((Role_3_Quota+$F13)*Q3_Seasonality_Ramp*M1_Seasonality_Ramp*Role_3_Month_4_New_Hire_Ramp),
IF($E13=5,((Role_3_Quota+$F13)*Q3_Seasonality_Ramp*M1_Seasonality_Ramp*Role_3_Month_3_New_Hire_Ramp),
IF($E13=6,((Role_3_Quota+$F13)*Q3_Seasonality_Ramp*M1_Seasonality_Ramp*Role_3_Month_2_New_Hire_Ramp),
IF($E13=7,((Role_3_Quota+$F13)*Q3_Seasonality_Ramp*M1_Seasonality_Ramp*Role_3_Month_1_New_Hire_Ramp),0))))))),
0))),-Quota_Rounding_Zeros)))</f>
        <v>30000</v>
      </c>
      <c r="R13" s="91">
        <f t="shared" ref="R13:R30" si="13">IF($H13&lt;=8,0,$G13*(ROUND(
IF($D13=Role_1,
IF($E13&lt;=2,((Role_1_Quota+$F13)*Q3_Seasonality_Ramp*M2_Seasonality_Ramp),
IF($E13=3,((Role_1_Quota+$F13)*Q3_Seasonality_Ramp*M2_Seasonality_Ramp*Role_1_Month_6_New_Hire_Ramp),
IF($E13=4,((Role_1_Quota+$F13)*Q3_Seasonality_Ramp*M2_Seasonality_Ramp*Role_1_Month_5_New_Hire_Ramp),
IF($E13=5,((Role_1_Quota+$F13)*Q3_Seasonality_Ramp*M2_Seasonality_Ramp*Role_1_Month_4_New_Hire_Ramp),
IF($E13=6,((Role_1_Quota+$F13)*Q3_Seasonality_Ramp*M2_Seasonality_Ramp*Role_1_Month_3_New_Hire_Ramp),
IF($E13=7,((Role_1_Quota+$F13)*Q3_Seasonality_Ramp*M2_Seasonality_Ramp*Role_1_Month_2_New_Hire_Ramp),
IF($E13=8,((Role_1_Quota+$F13)*Q3_Seasonality_Ramp*M2_Seasonality_Ramp*Role_1_Month_1_New_Hire_Ramp),0))))))),
IF($D13=Role_2,
IF($E13&lt;=2,((Role_2_Quota+$F13)*Q3_Seasonality_Ramp*M2_Seasonality_Ramp),
IF($E13=3,((Role_2_Quota+$F13)*Q3_Seasonality_Ramp*M2_Seasonality_Ramp*Role_2_Month_6_New_Hire_Ramp),
IF($E13=4,((Role_2_Quota+$F13)*Q3_Seasonality_Ramp*M2_Seasonality_Ramp*Role_2_Month_5_New_Hire_Ramp),
IF($E13=5,((Role_2_Quota+$F13)*Q3_Seasonality_Ramp*M2_Seasonality_Ramp*Role_2_Month_4_New_Hire_Ramp),
IF($E13=6,((Role_2_Quota+$F13)*Q3_Seasonality_Ramp*M2_Seasonality_Ramp*Role_2_Month_3_New_Hire_Ramp),
IF($E13=7,((Role_2_Quota+$F13)*Q3_Seasonality_Ramp*M2_Seasonality_Ramp*Role_2_Month_2_New_Hire_Ramp),
IF($E13=8,((Role_2_Quota+$F13)*Q3_Seasonality_Ramp*M2_Seasonality_Ramp*Role_2_Month_1_New_Hire_Ramp),0))))))),
IF($D13=Role_3,
IF($E13&lt;=2,((Role_3_Quota+$F13)*Q3_Seasonality_Ramp*M2_Seasonality_Ramp),
IF($E13=3,((Role_3_Quota+$F13)*Q3_Seasonality_Ramp*M2_Seasonality_Ramp*Role_3_Month_6_New_Hire_Ramp),
IF($E13=4,((Role_3_Quota+$F13)*Q3_Seasonality_Ramp*M2_Seasonality_Ramp*Role_3_Month_5_New_Hire_Ramp),
IF($E13=5,((Role_3_Quota+$F13)*Q3_Seasonality_Ramp*M2_Seasonality_Ramp*Role_3_Month_4_New_Hire_Ramp),
IF($E13=6,((Role_3_Quota+$F13)*Q3_Seasonality_Ramp*M2_Seasonality_Ramp*Role_3_Month_3_New_Hire_Ramp),
IF($E13=7,((Role_3_Quota+$F13)*Q3_Seasonality_Ramp*M2_Seasonality_Ramp*Role_3_Month_2_New_Hire_Ramp),
IF($E13=8,((Role_3_Quota+$F13)*Q3_Seasonality_Ramp*M2_Seasonality_Ramp*Role_3_Month_1_New_Hire_Ramp),0))))))),
0))),-Quota_Rounding_Zeros)))</f>
        <v>50000</v>
      </c>
      <c r="S13" s="91">
        <f t="shared" ref="S13:S30" si="14">IF($H13&lt;=9,0,$G13*(ROUND(
IF($D13=Role_1,
IF($E13&lt;=3,((Role_1_Quota+$F13)*Q3_Seasonality_Ramp*M3_Seasonality_Ramp),
IF($E13=4,((Role_1_Quota+$F13)*Q3_Seasonality_Ramp*M3_Seasonality_Ramp*Role_1_Month_6_New_Hire_Ramp),
IF($E13=5,((Role_1_Quota+$F13)*Q3_Seasonality_Ramp*M3_Seasonality_Ramp*Role_1_Month_5_New_Hire_Ramp),
IF($E13=6,((Role_1_Quota+$F13)*Q3_Seasonality_Ramp*M3_Seasonality_Ramp*Role_1_Month_4_New_Hire_Ramp),
IF($E13=7,((Role_1_Quota+$F13)*Q3_Seasonality_Ramp*M3_Seasonality_Ramp*Role_1_Month_3_New_Hire_Ramp),
IF($E13=8,((Role_1_Quota+$F13)*Q3_Seasonality_Ramp*M3_Seasonality_Ramp*Role_1_Month_2_New_Hire_Ramp),
IF($E13=9,((Role_1_Quota+$F13)*Q3_Seasonality_Ramp*M3_Seasonality_Ramp*Role_1_Month_1_New_Hire_Ramp),0))))))),
IF($D13=Role_2,
IF($E13&lt;=3,((Role_2_Quota+$F13)*Q3_Seasonality_Ramp*M3_Seasonality_Ramp),
IF($E13=4,((Role_2_Quota+$F13)*Q3_Seasonality_Ramp*M3_Seasonality_Ramp*Role_2_Month_6_New_Hire_Ramp),
IF($E13=5,((Role_2_Quota+$F13)*Q3_Seasonality_Ramp*M3_Seasonality_Ramp*Role_2_Month_5_New_Hire_Ramp),
IF($E13=6,((Role_2_Quota+$F13)*Q3_Seasonality_Ramp*M3_Seasonality_Ramp*Role_2_Month_4_New_Hire_Ramp),
IF($E13=7,((Role_2_Quota+$F13)*Q3_Seasonality_Ramp*M3_Seasonality_Ramp*Role_2_Month_3_New_Hire_Ramp),
IF($E13=8,((Role_2_Quota+$F13)*Q3_Seasonality_Ramp*M3_Seasonality_Ramp*Role_2_Month_2_New_Hire_Ramp),
IF($E13=9,((Role_2_Quota+$F13)*Q3_Seasonality_Ramp*M3_Seasonality_Ramp*Role_2_Month_1_New_Hire_Ramp),0))))))),
IF($D13=Role_3,
IF($E13&lt;=3,((Role_3_Quota+$F13)*Q3_Seasonality_Ramp*M3_Seasonality_Ramp),
IF($E13=4,((Role_3_Quota+$F13)*Q3_Seasonality_Ramp*M3_Seasonality_Ramp*Role_3_Month_6_New_Hire_Ramp),
IF($E13=5,((Role_3_Quota+$F13)*Q3_Seasonality_Ramp*M3_Seasonality_Ramp*Role_3_Month_5_New_Hire_Ramp),
IF($E13=6,((Role_3_Quota+$F13)*Q3_Seasonality_Ramp*M3_Seasonality_Ramp*Role_3_Month_4_New_Hire_Ramp),
IF($E13=7,((Role_3_Quota+$F13)*Q3_Seasonality_Ramp*M3_Seasonality_Ramp*Role_3_Month_3_New_Hire_Ramp),
IF($E13=8,((Role_3_Quota+$F13)*Q3_Seasonality_Ramp*M3_Seasonality_Ramp*Role_3_Month_2_New_Hire_Ramp),
IF($E13=9,((Role_3_Quota+$F13)*Q3_Seasonality_Ramp*M3_Seasonality_Ramp*Role_3_Month_1_New_Hire_Ramp),0))))))),
0))),-Quota_Rounding_Zeros)))</f>
        <v>120000</v>
      </c>
      <c r="T13" s="92">
        <f>SUM(Q13:S13)</f>
        <v>200000</v>
      </c>
      <c r="U13" s="91">
        <f t="shared" ref="U13:U30" si="15">IF($H13&lt;=10,0,$G13*(ROUND(
IF($D13=Role_1,
IF($E13&lt;=4,((Role_1_Quota+$F13)*Q4_Seasonality_Ramp*M1_Seasonality_Ramp),
IF($E13=5,((Role_1_Quota+$F13)*Q4_Seasonality_Ramp*M1_Seasonality_Ramp*Role_1_Month_6_New_Hire_Ramp),
IF($E13=6,((Role_1_Quota+$F13)*Q4_Seasonality_Ramp*M1_Seasonality_Ramp*Role_1_Month_5_New_Hire_Ramp),
IF($E13=7,((Role_1_Quota+$F13)*Q4_Seasonality_Ramp*M1_Seasonality_Ramp*Role_1_Month_4_New_Hire_Ramp),
IF($E13=8,((Role_1_Quota+$F13)*Q4_Seasonality_Ramp*M1_Seasonality_Ramp*Role_1_Month_3_New_Hire_Ramp),
IF($E13=9,((Role_1_Quota+$F13)*Q4_Seasonality_Ramp*M1_Seasonality_Ramp*Role_1_Month_2_New_Hire_Ramp),
IF($E13=10,((Role_1_Quota+$F13)*Q4_Seasonality_Ramp*M1_Seasonality_Ramp*Role_1_Month_1_New_Hire_Ramp),0))))))),
IF($D13=Role_2,
IF($E13&lt;=4,((Role_2_Quota+$F13)*Q4_Seasonality_Ramp*M1_Seasonality_Ramp),
IF($E13=5,((Role_2_Quota+$F13)*Q4_Seasonality_Ramp*M1_Seasonality_Ramp*Role_2_Month_6_New_Hire_Ramp),
IF($E13=6,((Role_2_Quota+$F13)*Q4_Seasonality_Ramp*M1_Seasonality_Ramp*Role_2_Month_5_New_Hire_Ramp),
IF($E13=7,((Role_2_Quota+$F13)*Q4_Seasonality_Ramp*M1_Seasonality_Ramp*Role_2_Month_4_New_Hire_Ramp),
IF($E13=8,((Role_2_Quota+$F13)*Q4_Seasonality_Ramp*M1_Seasonality_Ramp*Role_2_Month_3_New_Hire_Ramp),
IF($E13=9,((Role_2_Quota+$F13)*Q4_Seasonality_Ramp*M1_Seasonality_Ramp*Role_2_Month_2_New_Hire_Ramp),
IF($E13=10,((Role_2_Quota+$F13)*Q4_Seasonality_Ramp*M1_Seasonality_Ramp*Role_2_Month_1_New_Hire_Ramp),0))))))),
IF($D13=Role_3,
IF($E13&lt;=4,((Role_3_Quota+$F13)*Q4_Seasonality_Ramp*M1_Seasonality_Ramp),
IF($E13=5,((Role_3_Quota+$F13)*Q4_Seasonality_Ramp*M1_Seasonality_Ramp*Role_3_Month_6_New_Hire_Ramp),
IF($E13=6,((Role_3_Quota+$F13)*Q4_Seasonality_Ramp*M1_Seasonality_Ramp*Role_3_Month_5_New_Hire_Ramp),
IF($E13=7,((Role_3_Quota+$F13)*Q4_Seasonality_Ramp*M1_Seasonality_Ramp*Role_3_Month_4_New_Hire_Ramp),
IF($E13=8,((Role_3_Quota+$F13)*Q4_Seasonality_Ramp*M1_Seasonality_Ramp*Role_3_Month_3_New_Hire_Ramp),
IF($E13=9,((Role_3_Quota+$F13)*Q4_Seasonality_Ramp*M1_Seasonality_Ramp*Role_3_Month_2_New_Hire_Ramp),
IF($E13=10,((Role_3_Quota+$F13)*Q4_Seasonality_Ramp*M1_Seasonality_Ramp*Role_3_Month_1_New_Hire_Ramp),0))))))),
0))),-Quota_Rounding_Zeros)))</f>
        <v>37200</v>
      </c>
      <c r="V13" s="91">
        <f t="shared" ref="V13:V30" si="16">IF($H13&lt;=11,0,$G13*(ROUND(
IF($D13=Role_1,
IF($E13&lt;=5,((Role_1_Quota+$F13)*Q4_Seasonality_Ramp*M2_Seasonality_Ramp),
IF($E13=6,((Role_1_Quota+$F13)*Q4_Seasonality_Ramp*M2_Seasonality_Ramp*Role_1_Month_6_New_Hire_Ramp),
IF($E13=7,((Role_1_Quota+$F13)*Q4_Seasonality_Ramp*M2_Seasonality_Ramp*Role_1_Month_5_New_Hire_Ramp),
IF($E13=8,((Role_1_Quota+$F13)*Q4_Seasonality_Ramp*M2_Seasonality_Ramp*Role_1_Month_4_New_Hire_Ramp),
IF($E13=9,((Role_1_Quota+$F13)*Q4_Seasonality_Ramp*M2_Seasonality_Ramp*Role_1_Month_3_New_Hire_Ramp),
IF($E13=10,((Role_1_Quota+$F13)*Q4_Seasonality_Ramp*M2_Seasonality_Ramp*Role_1_Month_2_New_Hire_Ramp),
IF($E13=11,((Role_1_Quota+$F13)*Q4_Seasonality_Ramp*M2_Seasonality_Ramp*Role_1_Month_1_New_Hire_Ramp),0))))))),
IF($D13=Role_2,
IF($E13&lt;=5,((Role_2_Quota+$F13)*Q4_Seasonality_Ramp*M2_Seasonality_Ramp),
IF($E13=6,((Role_2_Quota+$F13)*Q4_Seasonality_Ramp*M2_Seasonality_Ramp*Role_2_Month_6_New_Hire_Ramp),
IF($E13=7,((Role_2_Quota+$F13)*Q4_Seasonality_Ramp*M2_Seasonality_Ramp*Role_2_Month_5_New_Hire_Ramp),
IF($E13=8,((Role_2_Quota+$F13)*Q4_Seasonality_Ramp*M2_Seasonality_Ramp*Role_2_Month_4_New_Hire_Ramp),
IF($E13=9,((Role_2_Quota+$F13)*Q4_Seasonality_Ramp*M2_Seasonality_Ramp*Role_2_Month_3_New_Hire_Ramp),
IF($E13=10,((Role_2_Quota+$F13)*Q4_Seasonality_Ramp*M2_Seasonality_Ramp*Role_2_Month_2_New_Hire_Ramp),
IF($E13=11,((Role_2_Quota+$F13)*Q4_Seasonality_Ramp*M2_Seasonality_Ramp*Role_2_Month_1_New_Hire_Ramp),0))))))),
IF($D13=Role_3,
IF($E13&lt;=5,((Role_3_Quota+$F13)*Q4_Seasonality_Ramp*M2_Seasonality_Ramp),
IF($E13=6,((Role_3_Quota+$F13)*Q4_Seasonality_Ramp*M2_Seasonality_Ramp*Role_3_Month_6_New_Hire_Ramp),
IF($E13=7,((Role_3_Quota+$F13)*Q4_Seasonality_Ramp*M2_Seasonality_Ramp*Role_3_Month_5_New_Hire_Ramp),
IF($E13=8,((Role_3_Quota+$F13)*Q4_Seasonality_Ramp*M2_Seasonality_Ramp*Role_3_Month_4_New_Hire_Ramp),
IF($E13=9,((Role_3_Quota+$F13)*Q4_Seasonality_Ramp*M2_Seasonality_Ramp*Role_3_Month_3_New_Hire_Ramp),
IF($E13=10,((Role_3_Quota+$F13)*Q4_Seasonality_Ramp*M2_Seasonality_Ramp*Role_3_Month_2_New_Hire_Ramp),
IF($E13=11,((Role_3_Quota+$F13)*Q4_Seasonality_Ramp*M2_Seasonality_Ramp*Role_3_Month_1_New_Hire_Ramp),0))))))),
0))),-Quota_Rounding_Zeros)))</f>
        <v>62000</v>
      </c>
      <c r="W13" s="91">
        <f t="shared" ref="W13:W30" si="17">IF($H13&lt;=12,0,$G13*(ROUND(
IF($D13=Role_1,
IF($E13&lt;=6,((Role_1_Quota+$F13)*Q4_Seasonality_Ramp*M3_Seasonality_Ramp),
IF($E13=7,((Role_1_Quota+$F13)*Q4_Seasonality_Ramp*M3_Seasonality_Ramp*Role_1_Month_6_New_Hire_Ramp),
IF($E13=8,((Role_1_Quota+$F13)*Q4_Seasonality_Ramp*M3_Seasonality_Ramp*Role_1_Month_5_New_Hire_Ramp),
IF($E13=9,((Role_1_Quota+$F13)*Q4_Seasonality_Ramp*M3_Seasonality_Ramp*Role_1_Month_4_New_Hire_Ramp),
IF($E13=10,((Role_1_Quota+$F13)*Q4_Seasonality_Ramp*M3_Seasonality_Ramp*Role_1_Month_3_New_Hire_Ramp),
IF($E13=11,((Role_1_Quota+$F13)*Q4_Seasonality_Ramp*M3_Seasonality_Ramp*Role_1_Month_2_New_Hire_Ramp),
IF($E13=12,((Role_1_Quota+$F13)*Q4_Seasonality_Ramp*M3_Seasonality_Ramp*Role_1_Month_1_New_Hire_Ramp),0))))))),
IF($D13=Role_2,
IF($E13&lt;=6,((Role_2_Quota+$F13)*Q4_Seasonality_Ramp*M3_Seasonality_Ramp),
IF($E13=7,((Role_2_Quota+$F13)*Q4_Seasonality_Ramp*M3_Seasonality_Ramp*Role_2_Month_6_New_Hire_Ramp),
IF($E13=8,((Role_2_Quota+$F13)*Q4_Seasonality_Ramp*M3_Seasonality_Ramp*Role_2_Month_5_New_Hire_Ramp),
IF($E13=9,((Role_2_Quota+$F13)*Q4_Seasonality_Ramp*M3_Seasonality_Ramp*Role_2_Month_4_New_Hire_Ramp),
IF($E13=10,((Role_2_Quota+$F13)*Q4_Seasonality_Ramp*M3_Seasonality_Ramp*Role_2_Month_3_New_Hire_Ramp),
IF($E13=11,((Role_2_Quota+$F13)*Q4_Seasonality_Ramp*M3_Seasonality_Ramp*Role_2_Month_2_New_Hire_Ramp),
IF($E13=12,((Role_2_Quota+$F13)*Q4_Seasonality_Ramp*M3_Seasonality_Ramp*Role_2_Month_1_New_Hire_Ramp),0))))))),
IF($D13=Role_3,
IF($E13&lt;=6,((Role_3_Quota+$F13)*Q4_Seasonality_Ramp*M3_Seasonality_Ramp),
IF($E13=7,((Role_3_Quota+$F13)*Q4_Seasonality_Ramp*M3_Seasonality_Ramp*Role_3_Month_6_New_Hire_Ramp),
IF($E13=8,((Role_3_Quota+$F13)*Q4_Seasonality_Ramp*M3_Seasonality_Ramp*Role_3_Month_5_New_Hire_Ramp),
IF($E13=9,((Role_3_Quota+$F13)*Q4_Seasonality_Ramp*M3_Seasonality_Ramp*Role_3_Month_4_New_Hire_Ramp),
IF($E13=10,((Role_3_Quota+$F13)*Q4_Seasonality_Ramp*M3_Seasonality_Ramp*Role_3_Month_3_New_Hire_Ramp),
IF($E13=11,((Role_3_Quota+$F13)*Q4_Seasonality_Ramp*M3_Seasonality_Ramp*Role_3_Month_2_New_Hire_Ramp),
IF($E13=12,((Role_3_Quota+$F13)*Q4_Seasonality_Ramp*M3_Seasonality_Ramp*Role_3_Month_1_New_Hire_Ramp),0))))))),
0))),-Quota_Rounding_Zeros)))</f>
        <v>148800</v>
      </c>
      <c r="X13" s="92">
        <f>SUM(U13:W13)</f>
        <v>248000</v>
      </c>
      <c r="Y13" s="92">
        <f>L13+P13+T13+X13</f>
        <v>800000</v>
      </c>
    </row>
    <row r="14" spans="2:25" x14ac:dyDescent="0.5">
      <c r="B14" s="57" t="s">
        <v>40</v>
      </c>
      <c r="C14" s="93">
        <v>42278</v>
      </c>
      <c r="D14" s="18" t="s">
        <v>36</v>
      </c>
      <c r="E14" s="95">
        <f t="shared" si="5"/>
        <v>-6</v>
      </c>
      <c r="F14" s="25">
        <v>0</v>
      </c>
      <c r="G14" s="64">
        <v>1</v>
      </c>
      <c r="H14" s="65">
        <v>13</v>
      </c>
      <c r="I14" s="91">
        <f t="shared" si="6"/>
        <v>25200</v>
      </c>
      <c r="J14" s="91">
        <f t="shared" si="7"/>
        <v>42000</v>
      </c>
      <c r="K14" s="91">
        <f t="shared" si="8"/>
        <v>100800</v>
      </c>
      <c r="L14" s="92">
        <f t="shared" ref="L14:L30" si="18">SUM(I14:K14)</f>
        <v>168000</v>
      </c>
      <c r="M14" s="91">
        <f t="shared" si="9"/>
        <v>27600</v>
      </c>
      <c r="N14" s="91">
        <f t="shared" si="10"/>
        <v>46000</v>
      </c>
      <c r="O14" s="91">
        <f t="shared" si="11"/>
        <v>110400</v>
      </c>
      <c r="P14" s="92">
        <f t="shared" ref="P14:P30" si="19">SUM(M14:O14)</f>
        <v>184000</v>
      </c>
      <c r="Q14" s="91">
        <f t="shared" si="12"/>
        <v>30000</v>
      </c>
      <c r="R14" s="91">
        <f t="shared" si="13"/>
        <v>50000</v>
      </c>
      <c r="S14" s="91">
        <f t="shared" si="14"/>
        <v>120000</v>
      </c>
      <c r="T14" s="92">
        <f t="shared" ref="T14:T30" si="20">SUM(Q14:S14)</f>
        <v>200000</v>
      </c>
      <c r="U14" s="91">
        <f t="shared" si="15"/>
        <v>37200</v>
      </c>
      <c r="V14" s="91">
        <f t="shared" si="16"/>
        <v>62000</v>
      </c>
      <c r="W14" s="91">
        <f t="shared" si="17"/>
        <v>148800</v>
      </c>
      <c r="X14" s="92">
        <f t="shared" ref="X14:X30" si="21">SUM(U14:W14)</f>
        <v>248000</v>
      </c>
      <c r="Y14" s="92">
        <f t="shared" ref="Y14:Y30" si="22">L14+P14+T14+X14</f>
        <v>800000</v>
      </c>
    </row>
    <row r="15" spans="2:25" x14ac:dyDescent="0.5">
      <c r="B15" s="57" t="s">
        <v>41</v>
      </c>
      <c r="C15" s="93">
        <v>42401</v>
      </c>
      <c r="D15" s="18" t="s">
        <v>36</v>
      </c>
      <c r="E15" s="95">
        <f t="shared" si="5"/>
        <v>-6</v>
      </c>
      <c r="F15" s="25">
        <v>0</v>
      </c>
      <c r="G15" s="64">
        <v>1</v>
      </c>
      <c r="H15" s="65">
        <v>13</v>
      </c>
      <c r="I15" s="91">
        <f t="shared" si="6"/>
        <v>25200</v>
      </c>
      <c r="J15" s="91">
        <f t="shared" si="7"/>
        <v>42000</v>
      </c>
      <c r="K15" s="91">
        <f t="shared" si="8"/>
        <v>100800</v>
      </c>
      <c r="L15" s="92">
        <f t="shared" si="18"/>
        <v>168000</v>
      </c>
      <c r="M15" s="91">
        <f t="shared" si="9"/>
        <v>27600</v>
      </c>
      <c r="N15" s="91">
        <f t="shared" si="10"/>
        <v>46000</v>
      </c>
      <c r="O15" s="91">
        <f t="shared" si="11"/>
        <v>110400</v>
      </c>
      <c r="P15" s="92">
        <f t="shared" si="19"/>
        <v>184000</v>
      </c>
      <c r="Q15" s="91">
        <f t="shared" si="12"/>
        <v>30000</v>
      </c>
      <c r="R15" s="91">
        <f t="shared" si="13"/>
        <v>50000</v>
      </c>
      <c r="S15" s="91">
        <f t="shared" si="14"/>
        <v>120000</v>
      </c>
      <c r="T15" s="92">
        <f t="shared" si="20"/>
        <v>200000</v>
      </c>
      <c r="U15" s="91">
        <f t="shared" si="15"/>
        <v>37200</v>
      </c>
      <c r="V15" s="91">
        <f t="shared" si="16"/>
        <v>62000</v>
      </c>
      <c r="W15" s="91">
        <f t="shared" si="17"/>
        <v>148800</v>
      </c>
      <c r="X15" s="92">
        <f t="shared" si="21"/>
        <v>248000</v>
      </c>
      <c r="Y15" s="92">
        <f t="shared" si="22"/>
        <v>800000</v>
      </c>
    </row>
    <row r="16" spans="2:25" x14ac:dyDescent="0.5">
      <c r="B16" s="57" t="s">
        <v>42</v>
      </c>
      <c r="C16" s="93">
        <v>42217</v>
      </c>
      <c r="D16" s="18" t="s">
        <v>36</v>
      </c>
      <c r="E16" s="95">
        <f t="shared" si="5"/>
        <v>-6</v>
      </c>
      <c r="F16" s="25">
        <v>0</v>
      </c>
      <c r="G16" s="64">
        <v>1</v>
      </c>
      <c r="H16" s="65">
        <v>13</v>
      </c>
      <c r="I16" s="91">
        <f t="shared" si="6"/>
        <v>25200</v>
      </c>
      <c r="J16" s="91">
        <f t="shared" si="7"/>
        <v>42000</v>
      </c>
      <c r="K16" s="91">
        <f t="shared" si="8"/>
        <v>100800</v>
      </c>
      <c r="L16" s="92">
        <f t="shared" si="18"/>
        <v>168000</v>
      </c>
      <c r="M16" s="91">
        <f t="shared" si="9"/>
        <v>27600</v>
      </c>
      <c r="N16" s="91">
        <f t="shared" si="10"/>
        <v>46000</v>
      </c>
      <c r="O16" s="91">
        <f t="shared" si="11"/>
        <v>110400</v>
      </c>
      <c r="P16" s="92">
        <f t="shared" si="19"/>
        <v>184000</v>
      </c>
      <c r="Q16" s="91">
        <f t="shared" si="12"/>
        <v>30000</v>
      </c>
      <c r="R16" s="91">
        <f t="shared" si="13"/>
        <v>50000</v>
      </c>
      <c r="S16" s="91">
        <f t="shared" si="14"/>
        <v>120000</v>
      </c>
      <c r="T16" s="92">
        <f t="shared" si="20"/>
        <v>200000</v>
      </c>
      <c r="U16" s="91">
        <f t="shared" si="15"/>
        <v>37200</v>
      </c>
      <c r="V16" s="91">
        <f t="shared" si="16"/>
        <v>62000</v>
      </c>
      <c r="W16" s="91">
        <f t="shared" si="17"/>
        <v>148800</v>
      </c>
      <c r="X16" s="92">
        <f t="shared" si="21"/>
        <v>248000</v>
      </c>
      <c r="Y16" s="92">
        <f t="shared" si="22"/>
        <v>800000</v>
      </c>
    </row>
    <row r="17" spans="2:25" x14ac:dyDescent="0.5">
      <c r="B17" s="57" t="s">
        <v>43</v>
      </c>
      <c r="C17" s="93">
        <v>42309</v>
      </c>
      <c r="D17" s="18" t="s">
        <v>36</v>
      </c>
      <c r="E17" s="95">
        <f t="shared" si="5"/>
        <v>-6</v>
      </c>
      <c r="F17" s="25">
        <v>0</v>
      </c>
      <c r="G17" s="64">
        <v>1</v>
      </c>
      <c r="H17" s="65">
        <v>13</v>
      </c>
      <c r="I17" s="91">
        <f t="shared" si="6"/>
        <v>25200</v>
      </c>
      <c r="J17" s="91">
        <f t="shared" si="7"/>
        <v>42000</v>
      </c>
      <c r="K17" s="91">
        <f t="shared" si="8"/>
        <v>100800</v>
      </c>
      <c r="L17" s="92">
        <f t="shared" si="18"/>
        <v>168000</v>
      </c>
      <c r="M17" s="91">
        <f t="shared" si="9"/>
        <v>27600</v>
      </c>
      <c r="N17" s="91">
        <f t="shared" si="10"/>
        <v>46000</v>
      </c>
      <c r="O17" s="91">
        <f t="shared" si="11"/>
        <v>110400</v>
      </c>
      <c r="P17" s="92">
        <f t="shared" si="19"/>
        <v>184000</v>
      </c>
      <c r="Q17" s="91">
        <f t="shared" si="12"/>
        <v>30000</v>
      </c>
      <c r="R17" s="91">
        <f t="shared" si="13"/>
        <v>50000</v>
      </c>
      <c r="S17" s="91">
        <f t="shared" si="14"/>
        <v>120000</v>
      </c>
      <c r="T17" s="92">
        <f t="shared" si="20"/>
        <v>200000</v>
      </c>
      <c r="U17" s="91">
        <f t="shared" si="15"/>
        <v>37200</v>
      </c>
      <c r="V17" s="91">
        <f t="shared" si="16"/>
        <v>62000</v>
      </c>
      <c r="W17" s="91">
        <f t="shared" si="17"/>
        <v>148800</v>
      </c>
      <c r="X17" s="92">
        <f t="shared" si="21"/>
        <v>248000</v>
      </c>
      <c r="Y17" s="92">
        <f t="shared" si="22"/>
        <v>800000</v>
      </c>
    </row>
    <row r="18" spans="2:25" x14ac:dyDescent="0.5">
      <c r="B18" s="57"/>
      <c r="C18" s="93"/>
      <c r="D18" s="18"/>
      <c r="E18" s="95">
        <f t="shared" si="5"/>
        <v>-6</v>
      </c>
      <c r="F18" s="25">
        <v>0</v>
      </c>
      <c r="G18" s="64">
        <v>1</v>
      </c>
      <c r="H18" s="65">
        <v>13</v>
      </c>
      <c r="I18" s="91">
        <f t="shared" si="6"/>
        <v>0</v>
      </c>
      <c r="J18" s="91">
        <f t="shared" si="7"/>
        <v>0</v>
      </c>
      <c r="K18" s="91">
        <f t="shared" si="8"/>
        <v>0</v>
      </c>
      <c r="L18" s="92">
        <f t="shared" si="18"/>
        <v>0</v>
      </c>
      <c r="M18" s="91">
        <f t="shared" si="9"/>
        <v>0</v>
      </c>
      <c r="N18" s="91">
        <f t="shared" si="10"/>
        <v>0</v>
      </c>
      <c r="O18" s="91">
        <f t="shared" si="11"/>
        <v>0</v>
      </c>
      <c r="P18" s="92">
        <f t="shared" si="19"/>
        <v>0</v>
      </c>
      <c r="Q18" s="91">
        <f t="shared" si="12"/>
        <v>0</v>
      </c>
      <c r="R18" s="91">
        <f t="shared" si="13"/>
        <v>0</v>
      </c>
      <c r="S18" s="91">
        <f t="shared" si="14"/>
        <v>0</v>
      </c>
      <c r="T18" s="92">
        <f t="shared" si="20"/>
        <v>0</v>
      </c>
      <c r="U18" s="91">
        <f t="shared" si="15"/>
        <v>0</v>
      </c>
      <c r="V18" s="91">
        <f t="shared" si="16"/>
        <v>0</v>
      </c>
      <c r="W18" s="91">
        <f t="shared" si="17"/>
        <v>0</v>
      </c>
      <c r="X18" s="92">
        <f t="shared" si="21"/>
        <v>0</v>
      </c>
      <c r="Y18" s="92">
        <f t="shared" si="22"/>
        <v>0</v>
      </c>
    </row>
    <row r="19" spans="2:25" x14ac:dyDescent="0.5">
      <c r="B19" s="57"/>
      <c r="C19" s="93"/>
      <c r="D19" s="18"/>
      <c r="E19" s="95">
        <f t="shared" si="5"/>
        <v>-6</v>
      </c>
      <c r="F19" s="25">
        <v>0</v>
      </c>
      <c r="G19" s="64">
        <v>1</v>
      </c>
      <c r="H19" s="65">
        <v>13</v>
      </c>
      <c r="I19" s="91">
        <f t="shared" si="6"/>
        <v>0</v>
      </c>
      <c r="J19" s="91">
        <f t="shared" si="7"/>
        <v>0</v>
      </c>
      <c r="K19" s="91">
        <f t="shared" si="8"/>
        <v>0</v>
      </c>
      <c r="L19" s="92">
        <f t="shared" si="18"/>
        <v>0</v>
      </c>
      <c r="M19" s="91">
        <f t="shared" si="9"/>
        <v>0</v>
      </c>
      <c r="N19" s="91">
        <f t="shared" si="10"/>
        <v>0</v>
      </c>
      <c r="O19" s="91">
        <f t="shared" si="11"/>
        <v>0</v>
      </c>
      <c r="P19" s="92">
        <f t="shared" si="19"/>
        <v>0</v>
      </c>
      <c r="Q19" s="91">
        <f t="shared" si="12"/>
        <v>0</v>
      </c>
      <c r="R19" s="91">
        <f t="shared" si="13"/>
        <v>0</v>
      </c>
      <c r="S19" s="91">
        <f t="shared" si="14"/>
        <v>0</v>
      </c>
      <c r="T19" s="92">
        <f t="shared" si="20"/>
        <v>0</v>
      </c>
      <c r="U19" s="91">
        <f t="shared" si="15"/>
        <v>0</v>
      </c>
      <c r="V19" s="91">
        <f t="shared" si="16"/>
        <v>0</v>
      </c>
      <c r="W19" s="91">
        <f t="shared" si="17"/>
        <v>0</v>
      </c>
      <c r="X19" s="92">
        <f t="shared" si="21"/>
        <v>0</v>
      </c>
      <c r="Y19" s="92">
        <f t="shared" si="22"/>
        <v>0</v>
      </c>
    </row>
    <row r="20" spans="2:25" x14ac:dyDescent="0.5">
      <c r="B20" s="57"/>
      <c r="C20" s="93"/>
      <c r="D20" s="18"/>
      <c r="E20" s="95">
        <f t="shared" si="5"/>
        <v>-6</v>
      </c>
      <c r="F20" s="25">
        <v>0</v>
      </c>
      <c r="G20" s="64">
        <v>1</v>
      </c>
      <c r="H20" s="65">
        <v>13</v>
      </c>
      <c r="I20" s="91">
        <f t="shared" si="6"/>
        <v>0</v>
      </c>
      <c r="J20" s="91">
        <f t="shared" si="7"/>
        <v>0</v>
      </c>
      <c r="K20" s="91">
        <f t="shared" si="8"/>
        <v>0</v>
      </c>
      <c r="L20" s="92">
        <f t="shared" si="18"/>
        <v>0</v>
      </c>
      <c r="M20" s="91">
        <f t="shared" si="9"/>
        <v>0</v>
      </c>
      <c r="N20" s="91">
        <f t="shared" si="10"/>
        <v>0</v>
      </c>
      <c r="O20" s="91">
        <f t="shared" si="11"/>
        <v>0</v>
      </c>
      <c r="P20" s="92">
        <f t="shared" si="19"/>
        <v>0</v>
      </c>
      <c r="Q20" s="91">
        <f t="shared" si="12"/>
        <v>0</v>
      </c>
      <c r="R20" s="91">
        <f t="shared" si="13"/>
        <v>0</v>
      </c>
      <c r="S20" s="91">
        <f t="shared" si="14"/>
        <v>0</v>
      </c>
      <c r="T20" s="92">
        <f t="shared" si="20"/>
        <v>0</v>
      </c>
      <c r="U20" s="91">
        <f t="shared" si="15"/>
        <v>0</v>
      </c>
      <c r="V20" s="91">
        <f t="shared" si="16"/>
        <v>0</v>
      </c>
      <c r="W20" s="91">
        <f t="shared" si="17"/>
        <v>0</v>
      </c>
      <c r="X20" s="92">
        <f t="shared" si="21"/>
        <v>0</v>
      </c>
      <c r="Y20" s="92">
        <f t="shared" si="22"/>
        <v>0</v>
      </c>
    </row>
    <row r="21" spans="2:25" x14ac:dyDescent="0.5">
      <c r="B21" s="57"/>
      <c r="C21" s="93"/>
      <c r="D21" s="18"/>
      <c r="E21" s="95">
        <f t="shared" si="5"/>
        <v>-6</v>
      </c>
      <c r="F21" s="25">
        <v>0</v>
      </c>
      <c r="G21" s="64">
        <v>1</v>
      </c>
      <c r="H21" s="65">
        <v>13</v>
      </c>
      <c r="I21" s="91">
        <f t="shared" si="6"/>
        <v>0</v>
      </c>
      <c r="J21" s="91">
        <f t="shared" si="7"/>
        <v>0</v>
      </c>
      <c r="K21" s="91">
        <f t="shared" si="8"/>
        <v>0</v>
      </c>
      <c r="L21" s="92">
        <f t="shared" si="18"/>
        <v>0</v>
      </c>
      <c r="M21" s="91">
        <f t="shared" si="9"/>
        <v>0</v>
      </c>
      <c r="N21" s="91">
        <f t="shared" si="10"/>
        <v>0</v>
      </c>
      <c r="O21" s="91">
        <f t="shared" si="11"/>
        <v>0</v>
      </c>
      <c r="P21" s="92">
        <f t="shared" si="19"/>
        <v>0</v>
      </c>
      <c r="Q21" s="91">
        <f t="shared" si="12"/>
        <v>0</v>
      </c>
      <c r="R21" s="91">
        <f t="shared" si="13"/>
        <v>0</v>
      </c>
      <c r="S21" s="91">
        <f t="shared" si="14"/>
        <v>0</v>
      </c>
      <c r="T21" s="92">
        <f t="shared" si="20"/>
        <v>0</v>
      </c>
      <c r="U21" s="91">
        <f t="shared" si="15"/>
        <v>0</v>
      </c>
      <c r="V21" s="91">
        <f t="shared" si="16"/>
        <v>0</v>
      </c>
      <c r="W21" s="91">
        <f t="shared" si="17"/>
        <v>0</v>
      </c>
      <c r="X21" s="92">
        <f t="shared" si="21"/>
        <v>0</v>
      </c>
      <c r="Y21" s="92">
        <f t="shared" si="22"/>
        <v>0</v>
      </c>
    </row>
    <row r="22" spans="2:25" x14ac:dyDescent="0.5">
      <c r="B22" s="57"/>
      <c r="C22" s="93"/>
      <c r="D22" s="18"/>
      <c r="E22" s="95">
        <f t="shared" si="5"/>
        <v>-6</v>
      </c>
      <c r="F22" s="25">
        <v>0</v>
      </c>
      <c r="G22" s="64">
        <v>1</v>
      </c>
      <c r="H22" s="65">
        <v>13</v>
      </c>
      <c r="I22" s="91">
        <f t="shared" si="6"/>
        <v>0</v>
      </c>
      <c r="J22" s="91">
        <f t="shared" si="7"/>
        <v>0</v>
      </c>
      <c r="K22" s="91">
        <f t="shared" si="8"/>
        <v>0</v>
      </c>
      <c r="L22" s="92">
        <f t="shared" si="18"/>
        <v>0</v>
      </c>
      <c r="M22" s="91">
        <f t="shared" si="9"/>
        <v>0</v>
      </c>
      <c r="N22" s="91">
        <f t="shared" si="10"/>
        <v>0</v>
      </c>
      <c r="O22" s="91">
        <f t="shared" si="11"/>
        <v>0</v>
      </c>
      <c r="P22" s="92">
        <f t="shared" si="19"/>
        <v>0</v>
      </c>
      <c r="Q22" s="91">
        <f t="shared" si="12"/>
        <v>0</v>
      </c>
      <c r="R22" s="91">
        <f t="shared" si="13"/>
        <v>0</v>
      </c>
      <c r="S22" s="91">
        <f t="shared" si="14"/>
        <v>0</v>
      </c>
      <c r="T22" s="92">
        <f t="shared" si="20"/>
        <v>0</v>
      </c>
      <c r="U22" s="91">
        <f t="shared" si="15"/>
        <v>0</v>
      </c>
      <c r="V22" s="91">
        <f t="shared" si="16"/>
        <v>0</v>
      </c>
      <c r="W22" s="91">
        <f t="shared" si="17"/>
        <v>0</v>
      </c>
      <c r="X22" s="92">
        <f t="shared" si="21"/>
        <v>0</v>
      </c>
      <c r="Y22" s="92">
        <f t="shared" si="22"/>
        <v>0</v>
      </c>
    </row>
    <row r="23" spans="2:25" x14ac:dyDescent="0.5">
      <c r="B23" s="57"/>
      <c r="C23" s="93"/>
      <c r="D23" s="18"/>
      <c r="E23" s="95">
        <f t="shared" si="5"/>
        <v>-6</v>
      </c>
      <c r="F23" s="25">
        <v>0</v>
      </c>
      <c r="G23" s="64">
        <v>1</v>
      </c>
      <c r="H23" s="65">
        <v>13</v>
      </c>
      <c r="I23" s="91">
        <f t="shared" si="6"/>
        <v>0</v>
      </c>
      <c r="J23" s="91">
        <f t="shared" si="7"/>
        <v>0</v>
      </c>
      <c r="K23" s="91">
        <f t="shared" si="8"/>
        <v>0</v>
      </c>
      <c r="L23" s="92">
        <f t="shared" si="18"/>
        <v>0</v>
      </c>
      <c r="M23" s="91">
        <f t="shared" si="9"/>
        <v>0</v>
      </c>
      <c r="N23" s="91">
        <f t="shared" si="10"/>
        <v>0</v>
      </c>
      <c r="O23" s="91">
        <f t="shared" si="11"/>
        <v>0</v>
      </c>
      <c r="P23" s="92">
        <f t="shared" si="19"/>
        <v>0</v>
      </c>
      <c r="Q23" s="91">
        <f t="shared" si="12"/>
        <v>0</v>
      </c>
      <c r="R23" s="91">
        <f t="shared" si="13"/>
        <v>0</v>
      </c>
      <c r="S23" s="91">
        <f t="shared" si="14"/>
        <v>0</v>
      </c>
      <c r="T23" s="92">
        <f t="shared" si="20"/>
        <v>0</v>
      </c>
      <c r="U23" s="91">
        <f t="shared" si="15"/>
        <v>0</v>
      </c>
      <c r="V23" s="91">
        <f t="shared" si="16"/>
        <v>0</v>
      </c>
      <c r="W23" s="91">
        <f t="shared" si="17"/>
        <v>0</v>
      </c>
      <c r="X23" s="92">
        <f t="shared" si="21"/>
        <v>0</v>
      </c>
      <c r="Y23" s="92">
        <f t="shared" si="22"/>
        <v>0</v>
      </c>
    </row>
    <row r="24" spans="2:25" x14ac:dyDescent="0.5">
      <c r="B24" s="57"/>
      <c r="C24" s="93"/>
      <c r="D24" s="18"/>
      <c r="E24" s="95">
        <f t="shared" si="5"/>
        <v>-6</v>
      </c>
      <c r="F24" s="25">
        <v>0</v>
      </c>
      <c r="G24" s="64">
        <v>1</v>
      </c>
      <c r="H24" s="65">
        <v>13</v>
      </c>
      <c r="I24" s="91">
        <f t="shared" si="6"/>
        <v>0</v>
      </c>
      <c r="J24" s="91">
        <f t="shared" si="7"/>
        <v>0</v>
      </c>
      <c r="K24" s="91">
        <f t="shared" si="8"/>
        <v>0</v>
      </c>
      <c r="L24" s="92">
        <f t="shared" si="18"/>
        <v>0</v>
      </c>
      <c r="M24" s="91">
        <f t="shared" si="9"/>
        <v>0</v>
      </c>
      <c r="N24" s="91">
        <f t="shared" si="10"/>
        <v>0</v>
      </c>
      <c r="O24" s="91">
        <f t="shared" si="11"/>
        <v>0</v>
      </c>
      <c r="P24" s="92">
        <f t="shared" si="19"/>
        <v>0</v>
      </c>
      <c r="Q24" s="91">
        <f t="shared" si="12"/>
        <v>0</v>
      </c>
      <c r="R24" s="91">
        <f t="shared" si="13"/>
        <v>0</v>
      </c>
      <c r="S24" s="91">
        <f t="shared" si="14"/>
        <v>0</v>
      </c>
      <c r="T24" s="92">
        <f t="shared" si="20"/>
        <v>0</v>
      </c>
      <c r="U24" s="91">
        <f t="shared" si="15"/>
        <v>0</v>
      </c>
      <c r="V24" s="91">
        <f t="shared" si="16"/>
        <v>0</v>
      </c>
      <c r="W24" s="91">
        <f t="shared" si="17"/>
        <v>0</v>
      </c>
      <c r="X24" s="92">
        <f t="shared" si="21"/>
        <v>0</v>
      </c>
      <c r="Y24" s="92">
        <f t="shared" si="22"/>
        <v>0</v>
      </c>
    </row>
    <row r="25" spans="2:25" x14ac:dyDescent="0.5">
      <c r="B25" s="57"/>
      <c r="C25" s="93"/>
      <c r="D25" s="18"/>
      <c r="E25" s="95">
        <f t="shared" si="5"/>
        <v>-6</v>
      </c>
      <c r="F25" s="25">
        <v>0</v>
      </c>
      <c r="G25" s="64">
        <v>1</v>
      </c>
      <c r="H25" s="65">
        <v>13</v>
      </c>
      <c r="I25" s="91">
        <f t="shared" si="6"/>
        <v>0</v>
      </c>
      <c r="J25" s="91">
        <f t="shared" si="7"/>
        <v>0</v>
      </c>
      <c r="K25" s="91">
        <f t="shared" si="8"/>
        <v>0</v>
      </c>
      <c r="L25" s="92">
        <f t="shared" si="18"/>
        <v>0</v>
      </c>
      <c r="M25" s="91">
        <f t="shared" si="9"/>
        <v>0</v>
      </c>
      <c r="N25" s="91">
        <f t="shared" si="10"/>
        <v>0</v>
      </c>
      <c r="O25" s="91">
        <f t="shared" si="11"/>
        <v>0</v>
      </c>
      <c r="P25" s="92">
        <f t="shared" si="19"/>
        <v>0</v>
      </c>
      <c r="Q25" s="91">
        <f t="shared" si="12"/>
        <v>0</v>
      </c>
      <c r="R25" s="91">
        <f t="shared" si="13"/>
        <v>0</v>
      </c>
      <c r="S25" s="91">
        <f t="shared" si="14"/>
        <v>0</v>
      </c>
      <c r="T25" s="92">
        <f t="shared" si="20"/>
        <v>0</v>
      </c>
      <c r="U25" s="91">
        <f t="shared" si="15"/>
        <v>0</v>
      </c>
      <c r="V25" s="91">
        <f t="shared" si="16"/>
        <v>0</v>
      </c>
      <c r="W25" s="91">
        <f t="shared" si="17"/>
        <v>0</v>
      </c>
      <c r="X25" s="92">
        <f t="shared" si="21"/>
        <v>0</v>
      </c>
      <c r="Y25" s="92">
        <f t="shared" si="22"/>
        <v>0</v>
      </c>
    </row>
    <row r="26" spans="2:25" x14ac:dyDescent="0.5">
      <c r="B26" s="57"/>
      <c r="C26" s="93"/>
      <c r="D26" s="18"/>
      <c r="E26" s="95">
        <f t="shared" si="5"/>
        <v>-6</v>
      </c>
      <c r="F26" s="25">
        <v>0</v>
      </c>
      <c r="G26" s="64">
        <v>1</v>
      </c>
      <c r="H26" s="65">
        <v>13</v>
      </c>
      <c r="I26" s="91">
        <f t="shared" si="6"/>
        <v>0</v>
      </c>
      <c r="J26" s="91">
        <f t="shared" si="7"/>
        <v>0</v>
      </c>
      <c r="K26" s="91">
        <f t="shared" si="8"/>
        <v>0</v>
      </c>
      <c r="L26" s="92">
        <f t="shared" si="18"/>
        <v>0</v>
      </c>
      <c r="M26" s="91">
        <f t="shared" si="9"/>
        <v>0</v>
      </c>
      <c r="N26" s="91">
        <f t="shared" si="10"/>
        <v>0</v>
      </c>
      <c r="O26" s="91">
        <f t="shared" si="11"/>
        <v>0</v>
      </c>
      <c r="P26" s="92">
        <f t="shared" si="19"/>
        <v>0</v>
      </c>
      <c r="Q26" s="91">
        <f t="shared" si="12"/>
        <v>0</v>
      </c>
      <c r="R26" s="91">
        <f t="shared" si="13"/>
        <v>0</v>
      </c>
      <c r="S26" s="91">
        <f t="shared" si="14"/>
        <v>0</v>
      </c>
      <c r="T26" s="92">
        <f t="shared" si="20"/>
        <v>0</v>
      </c>
      <c r="U26" s="91">
        <f t="shared" si="15"/>
        <v>0</v>
      </c>
      <c r="V26" s="91">
        <f t="shared" si="16"/>
        <v>0</v>
      </c>
      <c r="W26" s="91">
        <f t="shared" si="17"/>
        <v>0</v>
      </c>
      <c r="X26" s="92">
        <f t="shared" si="21"/>
        <v>0</v>
      </c>
      <c r="Y26" s="92">
        <f t="shared" si="22"/>
        <v>0</v>
      </c>
    </row>
    <row r="27" spans="2:25" x14ac:dyDescent="0.5">
      <c r="B27" s="57"/>
      <c r="C27" s="93"/>
      <c r="D27" s="18"/>
      <c r="E27" s="95">
        <f t="shared" si="5"/>
        <v>-6</v>
      </c>
      <c r="F27" s="25">
        <v>0</v>
      </c>
      <c r="G27" s="64">
        <v>1</v>
      </c>
      <c r="H27" s="65">
        <v>13</v>
      </c>
      <c r="I27" s="91">
        <f t="shared" si="6"/>
        <v>0</v>
      </c>
      <c r="J27" s="91">
        <f t="shared" si="7"/>
        <v>0</v>
      </c>
      <c r="K27" s="91">
        <f t="shared" si="8"/>
        <v>0</v>
      </c>
      <c r="L27" s="92">
        <f t="shared" si="18"/>
        <v>0</v>
      </c>
      <c r="M27" s="91">
        <f t="shared" si="9"/>
        <v>0</v>
      </c>
      <c r="N27" s="91">
        <f t="shared" si="10"/>
        <v>0</v>
      </c>
      <c r="O27" s="91">
        <f t="shared" si="11"/>
        <v>0</v>
      </c>
      <c r="P27" s="92">
        <f t="shared" si="19"/>
        <v>0</v>
      </c>
      <c r="Q27" s="91">
        <f t="shared" si="12"/>
        <v>0</v>
      </c>
      <c r="R27" s="91">
        <f t="shared" si="13"/>
        <v>0</v>
      </c>
      <c r="S27" s="91">
        <f t="shared" si="14"/>
        <v>0</v>
      </c>
      <c r="T27" s="92">
        <f t="shared" si="20"/>
        <v>0</v>
      </c>
      <c r="U27" s="91">
        <f t="shared" si="15"/>
        <v>0</v>
      </c>
      <c r="V27" s="91">
        <f t="shared" si="16"/>
        <v>0</v>
      </c>
      <c r="W27" s="91">
        <f t="shared" si="17"/>
        <v>0</v>
      </c>
      <c r="X27" s="92">
        <f t="shared" si="21"/>
        <v>0</v>
      </c>
      <c r="Y27" s="92">
        <f t="shared" si="22"/>
        <v>0</v>
      </c>
    </row>
    <row r="28" spans="2:25" x14ac:dyDescent="0.5">
      <c r="B28" s="57"/>
      <c r="C28" s="93"/>
      <c r="D28" s="18"/>
      <c r="E28" s="95">
        <f t="shared" si="5"/>
        <v>-6</v>
      </c>
      <c r="F28" s="25">
        <v>0</v>
      </c>
      <c r="G28" s="64">
        <v>1</v>
      </c>
      <c r="H28" s="65">
        <v>13</v>
      </c>
      <c r="I28" s="91">
        <f t="shared" si="6"/>
        <v>0</v>
      </c>
      <c r="J28" s="91">
        <f t="shared" si="7"/>
        <v>0</v>
      </c>
      <c r="K28" s="91">
        <f t="shared" si="8"/>
        <v>0</v>
      </c>
      <c r="L28" s="92">
        <f t="shared" si="18"/>
        <v>0</v>
      </c>
      <c r="M28" s="91">
        <f t="shared" si="9"/>
        <v>0</v>
      </c>
      <c r="N28" s="91">
        <f t="shared" si="10"/>
        <v>0</v>
      </c>
      <c r="O28" s="91">
        <f t="shared" si="11"/>
        <v>0</v>
      </c>
      <c r="P28" s="92">
        <f t="shared" si="19"/>
        <v>0</v>
      </c>
      <c r="Q28" s="91">
        <f t="shared" si="12"/>
        <v>0</v>
      </c>
      <c r="R28" s="91">
        <f t="shared" si="13"/>
        <v>0</v>
      </c>
      <c r="S28" s="91">
        <f t="shared" si="14"/>
        <v>0</v>
      </c>
      <c r="T28" s="92">
        <f t="shared" si="20"/>
        <v>0</v>
      </c>
      <c r="U28" s="91">
        <f t="shared" si="15"/>
        <v>0</v>
      </c>
      <c r="V28" s="91">
        <f t="shared" si="16"/>
        <v>0</v>
      </c>
      <c r="W28" s="91">
        <f t="shared" si="17"/>
        <v>0</v>
      </c>
      <c r="X28" s="92">
        <f t="shared" si="21"/>
        <v>0</v>
      </c>
      <c r="Y28" s="92">
        <f t="shared" si="22"/>
        <v>0</v>
      </c>
    </row>
    <row r="29" spans="2:25" x14ac:dyDescent="0.5">
      <c r="B29" s="57"/>
      <c r="C29" s="93"/>
      <c r="D29" s="18"/>
      <c r="E29" s="95">
        <f t="shared" si="5"/>
        <v>-6</v>
      </c>
      <c r="F29" s="25">
        <v>0</v>
      </c>
      <c r="G29" s="64">
        <v>1</v>
      </c>
      <c r="H29" s="65">
        <v>13</v>
      </c>
      <c r="I29" s="91">
        <f t="shared" si="6"/>
        <v>0</v>
      </c>
      <c r="J29" s="91">
        <f t="shared" si="7"/>
        <v>0</v>
      </c>
      <c r="K29" s="91">
        <f t="shared" si="8"/>
        <v>0</v>
      </c>
      <c r="L29" s="92">
        <f t="shared" si="18"/>
        <v>0</v>
      </c>
      <c r="M29" s="91">
        <f t="shared" si="9"/>
        <v>0</v>
      </c>
      <c r="N29" s="91">
        <f t="shared" si="10"/>
        <v>0</v>
      </c>
      <c r="O29" s="91">
        <f t="shared" si="11"/>
        <v>0</v>
      </c>
      <c r="P29" s="92">
        <f t="shared" si="19"/>
        <v>0</v>
      </c>
      <c r="Q29" s="91">
        <f t="shared" si="12"/>
        <v>0</v>
      </c>
      <c r="R29" s="91">
        <f t="shared" si="13"/>
        <v>0</v>
      </c>
      <c r="S29" s="91">
        <f t="shared" si="14"/>
        <v>0</v>
      </c>
      <c r="T29" s="92">
        <f t="shared" si="20"/>
        <v>0</v>
      </c>
      <c r="U29" s="91">
        <f t="shared" si="15"/>
        <v>0</v>
      </c>
      <c r="V29" s="91">
        <f t="shared" si="16"/>
        <v>0</v>
      </c>
      <c r="W29" s="91">
        <f t="shared" si="17"/>
        <v>0</v>
      </c>
      <c r="X29" s="92">
        <f t="shared" si="21"/>
        <v>0</v>
      </c>
      <c r="Y29" s="92">
        <f t="shared" si="22"/>
        <v>0</v>
      </c>
    </row>
    <row r="30" spans="2:25" x14ac:dyDescent="0.5">
      <c r="B30" s="57"/>
      <c r="C30" s="93"/>
      <c r="D30" s="18"/>
      <c r="E30" s="95">
        <f t="shared" si="5"/>
        <v>-6</v>
      </c>
      <c r="F30" s="25">
        <v>0</v>
      </c>
      <c r="G30" s="64">
        <v>1</v>
      </c>
      <c r="H30" s="65">
        <v>13</v>
      </c>
      <c r="I30" s="91">
        <f t="shared" si="6"/>
        <v>0</v>
      </c>
      <c r="J30" s="91">
        <f t="shared" si="7"/>
        <v>0</v>
      </c>
      <c r="K30" s="91">
        <f t="shared" si="8"/>
        <v>0</v>
      </c>
      <c r="L30" s="92">
        <f t="shared" si="18"/>
        <v>0</v>
      </c>
      <c r="M30" s="91">
        <f t="shared" si="9"/>
        <v>0</v>
      </c>
      <c r="N30" s="91">
        <f t="shared" si="10"/>
        <v>0</v>
      </c>
      <c r="O30" s="91">
        <f t="shared" si="11"/>
        <v>0</v>
      </c>
      <c r="P30" s="92">
        <f t="shared" si="19"/>
        <v>0</v>
      </c>
      <c r="Q30" s="91">
        <f t="shared" si="12"/>
        <v>0</v>
      </c>
      <c r="R30" s="91">
        <f t="shared" si="13"/>
        <v>0</v>
      </c>
      <c r="S30" s="91">
        <f t="shared" si="14"/>
        <v>0</v>
      </c>
      <c r="T30" s="92">
        <f t="shared" si="20"/>
        <v>0</v>
      </c>
      <c r="U30" s="91">
        <f t="shared" si="15"/>
        <v>0</v>
      </c>
      <c r="V30" s="91">
        <f t="shared" si="16"/>
        <v>0</v>
      </c>
      <c r="W30" s="91">
        <f t="shared" si="17"/>
        <v>0</v>
      </c>
      <c r="X30" s="92">
        <f t="shared" si="21"/>
        <v>0</v>
      </c>
      <c r="Y30" s="92">
        <f t="shared" si="22"/>
        <v>0</v>
      </c>
    </row>
    <row r="31" spans="2:25" x14ac:dyDescent="0.5">
      <c r="C31" s="102" t="s">
        <v>45</v>
      </c>
      <c r="E31" s="94"/>
      <c r="F31" s="94"/>
      <c r="G31" s="94"/>
      <c r="H31" s="94"/>
      <c r="I31" s="94"/>
      <c r="J31" s="94"/>
      <c r="K31" s="94"/>
    </row>
    <row r="32" spans="2:25" x14ac:dyDescent="0.5">
      <c r="E32" s="94"/>
      <c r="F32" s="94"/>
      <c r="G32" s="94"/>
      <c r="H32" s="94"/>
      <c r="I32" s="94"/>
      <c r="J32" s="94"/>
      <c r="K32" s="94"/>
    </row>
    <row r="33" spans="2:6" x14ac:dyDescent="0.5">
      <c r="E33" s="94"/>
      <c r="F33" s="28"/>
    </row>
    <row r="34" spans="2:6" x14ac:dyDescent="0.5">
      <c r="E34" s="94"/>
      <c r="F34" s="28"/>
    </row>
    <row r="35" spans="2:6" x14ac:dyDescent="0.5">
      <c r="E35" s="94"/>
      <c r="F35" s="28"/>
    </row>
    <row r="36" spans="2:6" x14ac:dyDescent="0.5">
      <c r="E36" s="94"/>
      <c r="F36" s="28"/>
    </row>
    <row r="37" spans="2:6" x14ac:dyDescent="0.5">
      <c r="E37" s="94"/>
      <c r="F37" s="28"/>
    </row>
    <row r="38" spans="2:6" x14ac:dyDescent="0.5">
      <c r="E38" s="94"/>
      <c r="F38" s="28"/>
    </row>
    <row r="39" spans="2:6" x14ac:dyDescent="0.5">
      <c r="E39" s="94"/>
      <c r="F39" s="28"/>
    </row>
    <row r="40" spans="2:6" x14ac:dyDescent="0.5">
      <c r="E40" s="94"/>
      <c r="F40" s="28"/>
    </row>
    <row r="41" spans="2:6" x14ac:dyDescent="0.5">
      <c r="E41" s="94"/>
      <c r="F41" s="28"/>
    </row>
    <row r="42" spans="2:6" x14ac:dyDescent="0.5">
      <c r="B42" s="30"/>
      <c r="C42" s="30"/>
      <c r="D42" s="28"/>
      <c r="E42" s="28"/>
      <c r="F42" s="28"/>
    </row>
    <row r="43" spans="2:6" x14ac:dyDescent="0.5">
      <c r="B43" s="30"/>
      <c r="C43" s="30"/>
      <c r="D43" s="28"/>
    </row>
    <row r="44" spans="2:6" x14ac:dyDescent="0.5">
      <c r="B44" s="30"/>
      <c r="C44" s="30"/>
      <c r="D44" s="28"/>
    </row>
    <row r="45" spans="2:6" x14ac:dyDescent="0.5">
      <c r="B45" s="30"/>
      <c r="C45" s="30"/>
      <c r="D45" s="28"/>
    </row>
    <row r="46" spans="2:6" x14ac:dyDescent="0.5">
      <c r="B46" s="30"/>
      <c r="C46" s="30"/>
      <c r="D46" s="28"/>
      <c r="E46" s="28"/>
      <c r="F46" s="38"/>
    </row>
    <row r="47" spans="2:6" x14ac:dyDescent="0.5">
      <c r="B47" s="30"/>
      <c r="C47" s="30"/>
      <c r="D47" s="28"/>
      <c r="E47" s="28"/>
      <c r="F47" s="38"/>
    </row>
    <row r="48" spans="2:6" x14ac:dyDescent="0.5">
      <c r="B48" s="30"/>
      <c r="C48" s="30"/>
      <c r="D48" s="28"/>
      <c r="E48" s="28"/>
      <c r="F48" s="38"/>
    </row>
    <row r="49" spans="2:25" x14ac:dyDescent="0.5">
      <c r="B49" s="30"/>
      <c r="C49" s="30"/>
      <c r="D49" s="28"/>
      <c r="E49" s="28"/>
      <c r="F49" s="38"/>
    </row>
    <row r="50" spans="2:25" x14ac:dyDescent="0.5">
      <c r="B50" s="30"/>
      <c r="C50" s="30"/>
      <c r="D50" s="28"/>
      <c r="E50" s="28"/>
      <c r="F50" s="38"/>
    </row>
    <row r="51" spans="2:25" x14ac:dyDescent="0.5">
      <c r="B51" s="30"/>
      <c r="C51" s="30"/>
      <c r="D51" s="28"/>
      <c r="E51" s="28"/>
      <c r="F51" s="38"/>
    </row>
    <row r="52" spans="2:25" x14ac:dyDescent="0.5">
      <c r="B52" s="30"/>
      <c r="C52" s="30"/>
      <c r="D52" s="28"/>
      <c r="E52" s="28"/>
      <c r="F52" s="38"/>
    </row>
    <row r="53" spans="2:25" x14ac:dyDescent="0.5">
      <c r="B53" s="30"/>
      <c r="C53" s="30"/>
      <c r="D53" s="28"/>
      <c r="E53" s="28"/>
      <c r="F53" s="38"/>
    </row>
    <row r="54" spans="2:25" x14ac:dyDescent="0.5">
      <c r="B54" s="30"/>
      <c r="C54" s="30"/>
      <c r="D54" s="36"/>
      <c r="E54" s="32"/>
      <c r="F54" s="38"/>
    </row>
    <row r="55" spans="2:25" x14ac:dyDescent="0.5">
      <c r="B55" s="30"/>
      <c r="C55" s="30"/>
      <c r="D55" s="36"/>
      <c r="E55" s="46"/>
      <c r="F55" s="38"/>
    </row>
    <row r="56" spans="2:25" x14ac:dyDescent="0.5">
      <c r="B56" s="33"/>
      <c r="C56" s="33"/>
      <c r="D56" s="36"/>
      <c r="E56" s="46"/>
      <c r="F56" s="99"/>
    </row>
    <row r="57" spans="2:25" x14ac:dyDescent="0.5">
      <c r="B57" s="34"/>
      <c r="C57" s="34"/>
      <c r="D57" s="47"/>
      <c r="E57" s="50"/>
      <c r="F57" s="48"/>
      <c r="G57" s="49"/>
      <c r="H57" s="23"/>
      <c r="I57" s="23"/>
      <c r="J57" s="23"/>
      <c r="K57" s="23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</row>
    <row r="58" spans="2:25" x14ac:dyDescent="0.5">
      <c r="B58" s="34"/>
      <c r="C58" s="34"/>
      <c r="D58" s="47"/>
      <c r="E58" s="50"/>
      <c r="F58" s="48"/>
      <c r="G58" s="49"/>
      <c r="H58" s="23"/>
      <c r="I58" s="23"/>
      <c r="J58" s="23"/>
      <c r="K58" s="23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2:25" x14ac:dyDescent="0.5">
      <c r="B59" s="34"/>
      <c r="C59" s="34"/>
      <c r="D59" s="47"/>
      <c r="E59" s="50"/>
      <c r="F59" s="48"/>
      <c r="G59" s="49"/>
      <c r="H59" s="23"/>
      <c r="I59" s="23"/>
      <c r="J59" s="23"/>
      <c r="K59" s="23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</row>
    <row r="60" spans="2:25" x14ac:dyDescent="0.5">
      <c r="B60" s="35"/>
      <c r="C60" s="35"/>
      <c r="D60" s="47"/>
      <c r="E60" s="50"/>
      <c r="F60" s="48"/>
      <c r="G60" s="49"/>
      <c r="H60" s="23"/>
      <c r="I60" s="23"/>
      <c r="J60" s="23"/>
      <c r="K60" s="23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</row>
    <row r="61" spans="2:25" x14ac:dyDescent="0.5">
      <c r="B61" s="35"/>
      <c r="C61" s="35"/>
      <c r="D61" s="47"/>
      <c r="E61" s="50"/>
      <c r="F61" s="48"/>
      <c r="G61" s="49"/>
      <c r="H61" s="23"/>
      <c r="I61" s="23"/>
      <c r="J61" s="23"/>
      <c r="K61" s="23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2:25" x14ac:dyDescent="0.5">
      <c r="B62" s="35"/>
      <c r="C62" s="35"/>
      <c r="D62" s="47"/>
      <c r="E62" s="50"/>
      <c r="F62" s="48"/>
      <c r="G62" s="49"/>
      <c r="H62" s="23"/>
      <c r="I62" s="23"/>
      <c r="J62" s="23"/>
      <c r="K62" s="23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</row>
    <row r="63" spans="2:25" x14ac:dyDescent="0.5">
      <c r="B63" s="31"/>
      <c r="C63" s="31"/>
      <c r="D63" s="36"/>
      <c r="E63" s="46"/>
      <c r="F63" s="38"/>
      <c r="G63" s="44"/>
      <c r="H63" s="22"/>
      <c r="I63" s="22"/>
      <c r="J63" s="22"/>
      <c r="K63" s="22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0"/>
    </row>
    <row r="64" spans="2:25" x14ac:dyDescent="0.5">
      <c r="B64" s="30"/>
      <c r="C64" s="30"/>
      <c r="D64" s="36"/>
      <c r="E64" s="46"/>
      <c r="F64" s="44"/>
      <c r="G64" s="13"/>
      <c r="H64" s="22"/>
      <c r="I64" s="22"/>
      <c r="J64" s="22"/>
      <c r="K64" s="22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</row>
    <row r="65" spans="2:25" x14ac:dyDescent="0.5">
      <c r="B65" s="30"/>
      <c r="C65" s="30"/>
      <c r="D65" s="29"/>
      <c r="E65" s="32"/>
      <c r="F65" s="38"/>
      <c r="G65" s="13"/>
      <c r="H65" s="22"/>
      <c r="I65" s="22"/>
      <c r="J65" s="22"/>
      <c r="K65" s="22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99"/>
    </row>
    <row r="66" spans="2:25" x14ac:dyDescent="0.5">
      <c r="B66" s="30"/>
      <c r="C66" s="30"/>
      <c r="D66" s="36"/>
      <c r="E66" s="46"/>
      <c r="F66" s="38"/>
      <c r="G66" s="99"/>
      <c r="H66" s="27"/>
      <c r="I66" s="27"/>
      <c r="J66" s="27"/>
      <c r="K66" s="2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24"/>
    </row>
    <row r="67" spans="2:25" x14ac:dyDescent="0.5">
      <c r="B67" s="37"/>
      <c r="C67" s="37"/>
      <c r="D67" s="36"/>
      <c r="E67" s="46"/>
      <c r="F67" s="99"/>
      <c r="G67" s="49"/>
      <c r="H67" s="23"/>
      <c r="I67" s="23"/>
      <c r="J67" s="23"/>
      <c r="K67" s="23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</row>
    <row r="68" spans="2:25" x14ac:dyDescent="0.5">
      <c r="B68" s="35"/>
      <c r="C68" s="35"/>
      <c r="D68" s="36"/>
      <c r="E68" s="27"/>
      <c r="F68" s="48"/>
      <c r="G68" s="49"/>
      <c r="H68" s="23"/>
      <c r="I68" s="23"/>
      <c r="J68" s="23"/>
      <c r="K68" s="23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6"/>
    </row>
    <row r="69" spans="2:25" x14ac:dyDescent="0.5">
      <c r="B69" s="35"/>
      <c r="C69" s="35"/>
      <c r="D69" s="47"/>
      <c r="E69" s="50"/>
      <c r="F69" s="48"/>
      <c r="G69" s="49"/>
      <c r="H69" s="23"/>
      <c r="I69" s="23"/>
      <c r="J69" s="23"/>
      <c r="K69" s="2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</row>
    <row r="70" spans="2:25" x14ac:dyDescent="0.5">
      <c r="B70" s="28"/>
      <c r="C70" s="28"/>
      <c r="D70" s="47"/>
      <c r="E70" s="50"/>
      <c r="F70" s="48"/>
      <c r="G70" s="49"/>
      <c r="H70" s="23"/>
      <c r="I70" s="23"/>
      <c r="J70" s="23"/>
      <c r="K70" s="23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</row>
    <row r="71" spans="2:25" x14ac:dyDescent="0.5">
      <c r="B71" s="28"/>
      <c r="C71" s="28"/>
      <c r="D71" s="47"/>
      <c r="E71" s="50"/>
      <c r="F71" s="48"/>
      <c r="G71" s="49"/>
      <c r="H71" s="23"/>
      <c r="I71" s="23"/>
      <c r="J71" s="23"/>
      <c r="K71" s="23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</row>
    <row r="72" spans="2:25" x14ac:dyDescent="0.5">
      <c r="B72" s="28"/>
      <c r="C72" s="28"/>
      <c r="D72" s="47"/>
      <c r="E72" s="50"/>
      <c r="F72" s="48"/>
      <c r="G72" s="49"/>
      <c r="H72" s="23"/>
      <c r="I72" s="23"/>
      <c r="J72" s="23"/>
      <c r="K72" s="23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</row>
    <row r="73" spans="2:25" x14ac:dyDescent="0.5">
      <c r="B73" s="34"/>
      <c r="C73" s="34"/>
      <c r="D73" s="47"/>
      <c r="E73" s="50"/>
      <c r="F73" s="48"/>
      <c r="G73" s="49"/>
      <c r="H73" s="23"/>
      <c r="I73" s="23"/>
      <c r="J73" s="23"/>
      <c r="K73" s="23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</row>
    <row r="74" spans="2:25" x14ac:dyDescent="0.5">
      <c r="B74" s="34"/>
      <c r="C74" s="34"/>
      <c r="D74" s="47"/>
      <c r="E74" s="50"/>
      <c r="F74" s="48"/>
      <c r="G74" s="49"/>
      <c r="H74" s="23"/>
      <c r="I74" s="23"/>
      <c r="J74" s="23"/>
      <c r="K74" s="23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2:25" x14ac:dyDescent="0.5">
      <c r="B75" s="34"/>
      <c r="C75" s="34"/>
      <c r="D75" s="47"/>
      <c r="E75" s="50"/>
      <c r="F75" s="48"/>
      <c r="G75" s="49"/>
      <c r="H75" s="23"/>
      <c r="I75" s="23"/>
      <c r="J75" s="23"/>
      <c r="K75" s="23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</row>
    <row r="76" spans="2:25" x14ac:dyDescent="0.5">
      <c r="B76" s="34"/>
      <c r="C76" s="34"/>
      <c r="D76" s="47"/>
      <c r="E76" s="50"/>
      <c r="F76" s="48"/>
      <c r="G76" s="49"/>
      <c r="H76" s="23"/>
      <c r="I76" s="23"/>
      <c r="J76" s="23"/>
      <c r="K76" s="23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</row>
    <row r="77" spans="2:25" x14ac:dyDescent="0.5">
      <c r="B77" s="34"/>
      <c r="C77" s="34"/>
      <c r="D77" s="47"/>
      <c r="E77" s="50"/>
      <c r="F77" s="48"/>
      <c r="G77" s="30"/>
      <c r="H77" s="30"/>
      <c r="I77" s="30"/>
      <c r="J77" s="30"/>
      <c r="K77" s="30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</row>
    <row r="78" spans="2:25" x14ac:dyDescent="0.5">
      <c r="B78" s="34"/>
      <c r="C78" s="34"/>
      <c r="D78" s="47"/>
      <c r="E78" s="50"/>
      <c r="F78" s="30"/>
      <c r="G78" s="13"/>
      <c r="H78" s="46"/>
      <c r="I78" s="46"/>
      <c r="J78" s="46"/>
      <c r="K78" s="46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</row>
    <row r="79" spans="2:25" x14ac:dyDescent="0.5">
      <c r="B79" s="30"/>
      <c r="C79" s="30"/>
      <c r="D79" s="30"/>
      <c r="E79" s="30"/>
      <c r="F79" s="13"/>
      <c r="G79" s="13"/>
      <c r="H79" s="46"/>
      <c r="I79" s="46"/>
      <c r="J79" s="46"/>
      <c r="K79" s="46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</row>
    <row r="80" spans="2:25" x14ac:dyDescent="0.5">
      <c r="B80" s="30"/>
      <c r="C80" s="30"/>
      <c r="D80" s="36"/>
      <c r="E80" s="46"/>
      <c r="F80" s="13"/>
      <c r="G80" s="13"/>
      <c r="H80" s="46"/>
      <c r="I80" s="46"/>
      <c r="J80" s="46"/>
      <c r="K80" s="46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2:25" x14ac:dyDescent="0.5">
      <c r="B81" s="31"/>
      <c r="C81" s="31"/>
      <c r="D81" s="36"/>
      <c r="E81" s="46"/>
      <c r="F81" s="13"/>
      <c r="G81" s="13"/>
      <c r="H81" s="46"/>
      <c r="I81" s="46"/>
      <c r="J81" s="46"/>
      <c r="K81" s="46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24"/>
    </row>
    <row r="82" spans="2:25" x14ac:dyDescent="0.5">
      <c r="B82" s="30"/>
      <c r="C82" s="30"/>
      <c r="D82" s="36"/>
      <c r="E82" s="46"/>
      <c r="F82" s="13"/>
      <c r="G82" s="13"/>
      <c r="H82" s="46"/>
      <c r="I82" s="46"/>
      <c r="J82" s="46"/>
      <c r="K82" s="46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24"/>
    </row>
    <row r="83" spans="2:25" x14ac:dyDescent="0.5">
      <c r="B83" s="30"/>
      <c r="C83" s="30"/>
      <c r="D83" s="36"/>
      <c r="E83" s="46"/>
      <c r="F83" s="13"/>
      <c r="G83" s="13"/>
      <c r="H83" s="46"/>
      <c r="I83" s="46"/>
      <c r="J83" s="46"/>
      <c r="K83" s="46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24"/>
    </row>
    <row r="84" spans="2:25" x14ac:dyDescent="0.5">
      <c r="B84" s="31"/>
      <c r="C84" s="31"/>
      <c r="D84" s="36"/>
      <c r="E84" s="46"/>
      <c r="F84" s="13"/>
      <c r="G84" s="13"/>
      <c r="H84" s="46"/>
      <c r="I84" s="46"/>
      <c r="J84" s="46"/>
      <c r="K84" s="46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</row>
    <row r="85" spans="2:25" x14ac:dyDescent="0.5">
      <c r="B85" s="31"/>
      <c r="C85" s="31"/>
      <c r="D85" s="36"/>
      <c r="E85" s="46"/>
      <c r="F85" s="13"/>
      <c r="G85" s="30"/>
      <c r="H85" s="36"/>
      <c r="I85" s="36"/>
      <c r="J85" s="36"/>
      <c r="K85" s="36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</row>
    <row r="86" spans="2:25" x14ac:dyDescent="0.5">
      <c r="B86" s="31"/>
      <c r="C86" s="31"/>
      <c r="D86" s="36"/>
      <c r="E86" s="46"/>
      <c r="F86" s="30"/>
      <c r="G86" s="30"/>
      <c r="H86" s="36"/>
      <c r="I86" s="36"/>
      <c r="J86" s="36"/>
      <c r="K86" s="36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</row>
    <row r="87" spans="2:25" x14ac:dyDescent="0.5">
      <c r="B87" s="31"/>
      <c r="C87" s="31"/>
      <c r="D87" s="36"/>
      <c r="E87" s="36"/>
      <c r="F87" s="30"/>
      <c r="G87" s="30"/>
      <c r="H87" s="36"/>
      <c r="I87" s="36"/>
      <c r="J87" s="36"/>
      <c r="K87" s="36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</row>
    <row r="88" spans="2:25" x14ac:dyDescent="0.5">
      <c r="B88" s="31"/>
      <c r="C88" s="31"/>
      <c r="D88" s="36"/>
      <c r="E88" s="36"/>
      <c r="F88" s="30"/>
      <c r="G88" s="13"/>
      <c r="H88" s="46"/>
      <c r="I88" s="46"/>
      <c r="J88" s="46"/>
      <c r="K88" s="46"/>
      <c r="L88" s="30"/>
      <c r="M88" s="30"/>
      <c r="N88" s="30"/>
      <c r="O88" s="30"/>
      <c r="P88" s="13"/>
      <c r="Q88" s="13"/>
      <c r="R88" s="13"/>
      <c r="S88" s="13"/>
      <c r="T88" s="13"/>
      <c r="U88" s="13"/>
      <c r="V88" s="13"/>
      <c r="W88" s="13"/>
      <c r="X88" s="13"/>
      <c r="Y88" s="13"/>
    </row>
    <row r="89" spans="2:25" x14ac:dyDescent="0.5">
      <c r="B89" s="31"/>
      <c r="C89" s="31"/>
      <c r="D89" s="36"/>
      <c r="E89" s="36"/>
      <c r="F89" s="13"/>
      <c r="G89" s="13"/>
      <c r="H89" s="46"/>
      <c r="I89" s="46"/>
      <c r="J89" s="46"/>
      <c r="K89" s="46"/>
      <c r="L89" s="30"/>
      <c r="M89" s="30"/>
      <c r="N89" s="30"/>
      <c r="O89" s="30"/>
      <c r="P89" s="13"/>
      <c r="Q89" s="13"/>
      <c r="R89" s="13"/>
      <c r="S89" s="13"/>
      <c r="T89" s="13"/>
      <c r="U89" s="13"/>
      <c r="V89" s="13"/>
      <c r="W89" s="13"/>
      <c r="X89" s="13"/>
      <c r="Y89" s="13"/>
    </row>
    <row r="90" spans="2:25" x14ac:dyDescent="0.5">
      <c r="B90" s="31"/>
      <c r="C90" s="31"/>
      <c r="D90" s="36"/>
      <c r="E90" s="46"/>
      <c r="F90" s="13"/>
      <c r="G90" s="13"/>
      <c r="H90" s="46"/>
      <c r="I90" s="46"/>
      <c r="J90" s="46"/>
      <c r="K90" s="46"/>
      <c r="L90" s="30"/>
      <c r="M90" s="30"/>
      <c r="N90" s="30"/>
      <c r="O90" s="30"/>
      <c r="P90" s="13"/>
      <c r="Q90" s="13"/>
      <c r="R90" s="13"/>
      <c r="S90" s="13"/>
      <c r="T90" s="13"/>
      <c r="U90" s="13"/>
      <c r="V90" s="13"/>
      <c r="W90" s="13"/>
      <c r="X90" s="13"/>
      <c r="Y90" s="13"/>
    </row>
    <row r="91" spans="2:25" x14ac:dyDescent="0.5">
      <c r="B91" s="31"/>
      <c r="C91" s="31"/>
      <c r="D91" s="36"/>
      <c r="E91" s="46"/>
      <c r="F91" s="13"/>
      <c r="G91" s="13"/>
      <c r="H91" s="46"/>
      <c r="I91" s="46"/>
      <c r="J91" s="46"/>
      <c r="K91" s="46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</row>
    <row r="92" spans="2:25" x14ac:dyDescent="0.5">
      <c r="B92" s="31"/>
      <c r="C92" s="31"/>
      <c r="D92" s="36"/>
      <c r="E92" s="46"/>
      <c r="F92" s="13"/>
      <c r="G92" s="13"/>
      <c r="H92" s="46"/>
      <c r="I92" s="46"/>
      <c r="J92" s="46"/>
      <c r="K92" s="46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</row>
    <row r="93" spans="2:25" x14ac:dyDescent="0.5">
      <c r="B93" s="31"/>
      <c r="C93" s="31"/>
      <c r="D93" s="36"/>
      <c r="E93" s="46"/>
      <c r="F93" s="13"/>
      <c r="G93" s="13"/>
      <c r="H93" s="46"/>
      <c r="I93" s="46"/>
      <c r="J93" s="46"/>
      <c r="K93" s="46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</row>
    <row r="94" spans="2:25" x14ac:dyDescent="0.5">
      <c r="B94" s="31"/>
      <c r="C94" s="31"/>
      <c r="D94" s="36"/>
      <c r="E94" s="46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</row>
    <row r="95" spans="2:25" x14ac:dyDescent="0.5">
      <c r="B95" s="31"/>
      <c r="C95" s="31"/>
      <c r="D95" s="36"/>
      <c r="E95" s="46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</row>
    <row r="96" spans="2:25" x14ac:dyDescent="0.5">
      <c r="B96" s="31"/>
      <c r="C96" s="31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</row>
    <row r="97" spans="2:25" x14ac:dyDescent="0.5">
      <c r="B97" s="31"/>
      <c r="C97" s="31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</row>
    <row r="98" spans="2:25" x14ac:dyDescent="0.5">
      <c r="B98" s="31"/>
      <c r="C98" s="31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</row>
    <row r="99" spans="2:25" x14ac:dyDescent="0.5">
      <c r="B99" s="31"/>
      <c r="C99" s="31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</row>
    <row r="100" spans="2:25" x14ac:dyDescent="0.5">
      <c r="B100" s="31"/>
      <c r="C100" s="31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</row>
    <row r="101" spans="2:25" x14ac:dyDescent="0.5">
      <c r="B101" s="31"/>
      <c r="C101" s="31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</row>
    <row r="102" spans="2:25" x14ac:dyDescent="0.5">
      <c r="B102" s="31"/>
      <c r="C102" s="31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</row>
    <row r="103" spans="2:25" x14ac:dyDescent="0.5">
      <c r="B103" s="31"/>
      <c r="C103" s="31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</row>
    <row r="104" spans="2:25" x14ac:dyDescent="0.5">
      <c r="B104" s="31"/>
      <c r="C104" s="31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</row>
    <row r="105" spans="2:25" x14ac:dyDescent="0.5">
      <c r="B105" s="31"/>
      <c r="C105" s="31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</row>
    <row r="106" spans="2:25" x14ac:dyDescent="0.5">
      <c r="B106" s="31"/>
      <c r="C106" s="31"/>
      <c r="D106" s="13"/>
      <c r="E106" s="13"/>
      <c r="F106" s="13"/>
      <c r="H106" s="20"/>
      <c r="I106" s="20"/>
      <c r="J106" s="20"/>
      <c r="K106" s="20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</row>
    <row r="107" spans="2:25" x14ac:dyDescent="0.5">
      <c r="B107" s="31"/>
      <c r="C107" s="31"/>
      <c r="D107" s="13"/>
      <c r="E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</row>
    <row r="108" spans="2:25" x14ac:dyDescent="0.5">
      <c r="B108" s="31"/>
      <c r="C108" s="31"/>
      <c r="D108" s="20"/>
      <c r="E108" s="20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</row>
    <row r="109" spans="2:25" x14ac:dyDescent="0.5">
      <c r="B109" s="9"/>
      <c r="C109" s="9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</row>
  </sheetData>
  <mergeCells count="10">
    <mergeCell ref="I2:Y2"/>
    <mergeCell ref="B8:C8"/>
    <mergeCell ref="G8:H8"/>
    <mergeCell ref="B9:C9"/>
    <mergeCell ref="D9:D12"/>
    <mergeCell ref="E9:E12"/>
    <mergeCell ref="F9:F12"/>
    <mergeCell ref="G9:G12"/>
    <mergeCell ref="H9:H12"/>
    <mergeCell ref="C11:C12"/>
  </mergeCells>
  <conditionalFormatting sqref="F68:F75 F57:F61">
    <cfRule type="expression" dxfId="7" priority="1" stopIfTrue="1">
      <formula>$D58="BD"</formula>
    </cfRule>
  </conditionalFormatting>
  <conditionalFormatting sqref="F76:F77">
    <cfRule type="expression" dxfId="6" priority="3" stopIfTrue="1">
      <formula>$D77="BD"</formula>
    </cfRule>
  </conditionalFormatting>
  <conditionalFormatting sqref="F13:F30">
    <cfRule type="expression" dxfId="5" priority="2">
      <formula>$D13="SCM"</formula>
    </cfRule>
  </conditionalFormatting>
  <conditionalFormatting sqref="F62">
    <cfRule type="expression" dxfId="4" priority="4" stopIfTrue="1">
      <formula>#REF!="BD"</formula>
    </cfRule>
  </conditionalFormatting>
  <dataValidations count="1">
    <dataValidation type="list" allowBlank="1" showInputMessage="1" showErrorMessage="1" sqref="D69:D78 D57:D62" xr:uid="{A34F27F2-8BF0-4F1E-9B67-1E05D56B69C9}">
      <formula1>"SCM,BD,Blend"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4360DF3-0E21-47BC-B89B-19349E924DF1}">
          <x14:formula1>
            <xm:f>'Macro Variables'!$C$8:$C$10</xm:f>
          </x14:formula1>
          <xm:sqref>D13:D30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3A941-2EEC-49A1-9BF3-360F23C8988F}">
  <dimension ref="B1:Y109"/>
  <sheetViews>
    <sheetView topLeftCell="A7" workbookViewId="0">
      <selection activeCell="O29" sqref="O29"/>
    </sheetView>
  </sheetViews>
  <sheetFormatPr defaultRowHeight="15.75" outlineLevelCol="2" x14ac:dyDescent="0.5"/>
  <cols>
    <col min="1" max="1" width="4.33203125" style="20" customWidth="1"/>
    <col min="2" max="2" width="24.265625" style="6" customWidth="1"/>
    <col min="3" max="3" width="12.59765625" style="6" customWidth="1"/>
    <col min="4" max="4" width="6.46484375" style="8" customWidth="1"/>
    <col min="5" max="5" width="9.1328125" style="4" hidden="1" customWidth="1"/>
    <col min="6" max="6" width="12.796875" style="20" customWidth="1"/>
    <col min="7" max="7" width="13" style="20" customWidth="1"/>
    <col min="8" max="8" width="11.796875" style="4" customWidth="1"/>
    <col min="9" max="11" width="11.796875" style="4" customWidth="1" outlineLevel="2"/>
    <col min="12" max="12" width="11.46484375" style="11" customWidth="1" outlineLevel="1"/>
    <col min="13" max="15" width="11.46484375" style="11" customWidth="1" outlineLevel="2"/>
    <col min="16" max="16" width="11.46484375" style="11" customWidth="1" outlineLevel="1"/>
    <col min="17" max="19" width="11.46484375" style="11" customWidth="1" outlineLevel="2"/>
    <col min="20" max="20" width="11.46484375" style="11" customWidth="1" outlineLevel="1"/>
    <col min="21" max="23" width="11.46484375" style="11" customWidth="1" outlineLevel="2"/>
    <col min="24" max="24" width="11.46484375" style="11" customWidth="1" outlineLevel="1"/>
    <col min="25" max="25" width="12.796875" style="11" customWidth="1"/>
    <col min="26" max="16384" width="9.06640625" style="20"/>
  </cols>
  <sheetData>
    <row r="1" spans="2:25" ht="16.149999999999999" thickBot="1" x14ac:dyDescent="0.55000000000000004">
      <c r="D1" s="97"/>
      <c r="E1" s="66"/>
      <c r="F1" s="66"/>
      <c r="G1" s="67"/>
      <c r="H1" s="66"/>
      <c r="I1" s="66"/>
      <c r="J1" s="66"/>
      <c r="K1" s="66"/>
    </row>
    <row r="2" spans="2:25" ht="16.149999999999999" thickBot="1" x14ac:dyDescent="0.55000000000000004">
      <c r="B2" s="1"/>
      <c r="C2" s="1"/>
      <c r="D2" s="97"/>
      <c r="G2" s="67"/>
      <c r="H2" s="66"/>
      <c r="I2" s="160" t="s">
        <v>12</v>
      </c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2"/>
    </row>
    <row r="3" spans="2:25" x14ac:dyDescent="0.5">
      <c r="B3" s="122" t="s">
        <v>46</v>
      </c>
      <c r="C3" s="110" t="s">
        <v>58</v>
      </c>
      <c r="D3" s="98"/>
      <c r="G3" s="11"/>
      <c r="H3" s="1"/>
      <c r="I3" s="106" t="str">
        <f>I12</f>
        <v>January</v>
      </c>
      <c r="J3" s="105" t="str">
        <f t="shared" ref="J3:Y3" si="0">J12</f>
        <v>February</v>
      </c>
      <c r="K3" s="105" t="str">
        <f t="shared" si="0"/>
        <v>March</v>
      </c>
      <c r="L3" s="105" t="str">
        <f t="shared" si="0"/>
        <v>Q1</v>
      </c>
      <c r="M3" s="105" t="str">
        <f t="shared" si="0"/>
        <v>April</v>
      </c>
      <c r="N3" s="105" t="str">
        <f t="shared" si="0"/>
        <v>May</v>
      </c>
      <c r="O3" s="105" t="str">
        <f t="shared" si="0"/>
        <v>June</v>
      </c>
      <c r="P3" s="105" t="str">
        <f t="shared" si="0"/>
        <v>Q2</v>
      </c>
      <c r="Q3" s="105" t="str">
        <f t="shared" si="0"/>
        <v>July</v>
      </c>
      <c r="R3" s="105" t="str">
        <f t="shared" si="0"/>
        <v>August</v>
      </c>
      <c r="S3" s="105" t="str">
        <f t="shared" si="0"/>
        <v>September</v>
      </c>
      <c r="T3" s="105" t="str">
        <f t="shared" si="0"/>
        <v>Q3</v>
      </c>
      <c r="U3" s="105" t="str">
        <f t="shared" si="0"/>
        <v>October</v>
      </c>
      <c r="V3" s="105" t="str">
        <f t="shared" si="0"/>
        <v>November</v>
      </c>
      <c r="W3" s="105" t="str">
        <f t="shared" si="0"/>
        <v>December</v>
      </c>
      <c r="X3" s="105" t="str">
        <f t="shared" si="0"/>
        <v>Q4</v>
      </c>
      <c r="Y3" s="111" t="str">
        <f t="shared" si="0"/>
        <v>FY 2020</v>
      </c>
    </row>
    <row r="4" spans="2:25" x14ac:dyDescent="0.5">
      <c r="B4" s="123" t="s">
        <v>33</v>
      </c>
      <c r="C4" s="107">
        <v>2400000</v>
      </c>
      <c r="D4" s="7"/>
      <c r="G4" s="1"/>
      <c r="H4" s="109" t="str">
        <f>C3</f>
        <v>Jeff Bezos</v>
      </c>
      <c r="I4" s="75">
        <f t="shared" ref="I4:K4" si="1">I6/(1+I5)</f>
        <v>75600</v>
      </c>
      <c r="J4" s="76">
        <f t="shared" si="1"/>
        <v>126000</v>
      </c>
      <c r="K4" s="76">
        <f t="shared" si="1"/>
        <v>302400</v>
      </c>
      <c r="L4" s="76">
        <f>L6/(1+L5)</f>
        <v>504000</v>
      </c>
      <c r="M4" s="76">
        <f t="shared" ref="M4:Y4" si="2">M6/(1+M5)</f>
        <v>82800</v>
      </c>
      <c r="N4" s="76">
        <f t="shared" si="2"/>
        <v>138000</v>
      </c>
      <c r="O4" s="76">
        <f t="shared" si="2"/>
        <v>331200</v>
      </c>
      <c r="P4" s="77">
        <f t="shared" si="2"/>
        <v>552000</v>
      </c>
      <c r="Q4" s="77">
        <f t="shared" si="2"/>
        <v>90000</v>
      </c>
      <c r="R4" s="77">
        <f t="shared" si="2"/>
        <v>150000</v>
      </c>
      <c r="S4" s="77">
        <f t="shared" si="2"/>
        <v>360000</v>
      </c>
      <c r="T4" s="77">
        <f t="shared" si="2"/>
        <v>600000</v>
      </c>
      <c r="U4" s="77">
        <f t="shared" si="2"/>
        <v>111600</v>
      </c>
      <c r="V4" s="77">
        <f t="shared" si="2"/>
        <v>186000</v>
      </c>
      <c r="W4" s="77">
        <f t="shared" si="2"/>
        <v>446400</v>
      </c>
      <c r="X4" s="77">
        <f t="shared" si="2"/>
        <v>744000</v>
      </c>
      <c r="Y4" s="78">
        <f t="shared" si="2"/>
        <v>2400000</v>
      </c>
    </row>
    <row r="5" spans="2:25" x14ac:dyDescent="0.5">
      <c r="B5" s="124" t="s">
        <v>60</v>
      </c>
      <c r="C5" s="108">
        <f>Y4-C4</f>
        <v>0</v>
      </c>
      <c r="D5" s="7"/>
      <c r="E5" s="2"/>
      <c r="F5" s="3"/>
      <c r="H5" s="58" t="s">
        <v>8</v>
      </c>
      <c r="I5" s="79">
        <f t="shared" ref="I5:Y5" si="3">Mgrs_Overassignment</f>
        <v>0.25</v>
      </c>
      <c r="J5" s="80">
        <f t="shared" si="3"/>
        <v>0.25</v>
      </c>
      <c r="K5" s="80">
        <f t="shared" si="3"/>
        <v>0.25</v>
      </c>
      <c r="L5" s="80">
        <f t="shared" si="3"/>
        <v>0.25</v>
      </c>
      <c r="M5" s="80">
        <f t="shared" si="3"/>
        <v>0.25</v>
      </c>
      <c r="N5" s="80">
        <f t="shared" si="3"/>
        <v>0.25</v>
      </c>
      <c r="O5" s="80">
        <f t="shared" si="3"/>
        <v>0.25</v>
      </c>
      <c r="P5" s="81">
        <f t="shared" si="3"/>
        <v>0.25</v>
      </c>
      <c r="Q5" s="81">
        <f t="shared" si="3"/>
        <v>0.25</v>
      </c>
      <c r="R5" s="81">
        <f t="shared" si="3"/>
        <v>0.25</v>
      </c>
      <c r="S5" s="81">
        <f t="shared" si="3"/>
        <v>0.25</v>
      </c>
      <c r="T5" s="81">
        <f t="shared" si="3"/>
        <v>0.25</v>
      </c>
      <c r="U5" s="81">
        <f t="shared" si="3"/>
        <v>0.25</v>
      </c>
      <c r="V5" s="81">
        <f t="shared" si="3"/>
        <v>0.25</v>
      </c>
      <c r="W5" s="81">
        <f t="shared" si="3"/>
        <v>0.25</v>
      </c>
      <c r="X5" s="81">
        <f t="shared" si="3"/>
        <v>0.25</v>
      </c>
      <c r="Y5" s="82">
        <f t="shared" si="3"/>
        <v>0.25</v>
      </c>
    </row>
    <row r="6" spans="2:25" ht="16.149999999999999" thickBot="1" x14ac:dyDescent="0.55000000000000004">
      <c r="B6" s="1"/>
      <c r="C6" s="1"/>
      <c r="D6" s="7"/>
      <c r="E6" s="2"/>
      <c r="F6" s="3"/>
      <c r="H6" s="58" t="s">
        <v>49</v>
      </c>
      <c r="I6" s="83">
        <f t="shared" ref="I6:W6" si="4">SUM(I13:I30)</f>
        <v>94500</v>
      </c>
      <c r="J6" s="84">
        <f t="shared" si="4"/>
        <v>157500</v>
      </c>
      <c r="K6" s="84">
        <f t="shared" si="4"/>
        <v>378000</v>
      </c>
      <c r="L6" s="84">
        <f>SUM(L13:L30)</f>
        <v>630000</v>
      </c>
      <c r="M6" s="84">
        <f t="shared" si="4"/>
        <v>103500</v>
      </c>
      <c r="N6" s="84">
        <f t="shared" si="4"/>
        <v>172500</v>
      </c>
      <c r="O6" s="84">
        <f t="shared" si="4"/>
        <v>414000</v>
      </c>
      <c r="P6" s="85">
        <f>SUM(P13:P30)</f>
        <v>690000</v>
      </c>
      <c r="Q6" s="84">
        <f t="shared" si="4"/>
        <v>112500</v>
      </c>
      <c r="R6" s="84">
        <f t="shared" si="4"/>
        <v>187500</v>
      </c>
      <c r="S6" s="84">
        <f t="shared" si="4"/>
        <v>450000</v>
      </c>
      <c r="T6" s="85">
        <f>SUM(T13:T30)</f>
        <v>750000</v>
      </c>
      <c r="U6" s="84">
        <f t="shared" si="4"/>
        <v>139500</v>
      </c>
      <c r="V6" s="84">
        <f t="shared" si="4"/>
        <v>232500</v>
      </c>
      <c r="W6" s="84">
        <f t="shared" si="4"/>
        <v>558000</v>
      </c>
      <c r="X6" s="85">
        <f>SUM(X13:X30)</f>
        <v>930000</v>
      </c>
      <c r="Y6" s="86">
        <f>SUM(Y13:Y30)</f>
        <v>3000000</v>
      </c>
    </row>
    <row r="7" spans="2:25" ht="16.149999999999999" thickBot="1" x14ac:dyDescent="0.55000000000000004">
      <c r="B7" s="1"/>
      <c r="C7" s="1"/>
      <c r="D7" s="7"/>
      <c r="E7" s="2"/>
      <c r="F7" s="3"/>
      <c r="H7" s="58"/>
      <c r="I7" s="12"/>
      <c r="J7" s="12"/>
      <c r="K7" s="12"/>
      <c r="L7" s="12"/>
      <c r="M7" s="12"/>
      <c r="N7" s="12"/>
      <c r="O7" s="12"/>
      <c r="P7" s="21"/>
      <c r="Q7" s="12"/>
      <c r="R7" s="12"/>
      <c r="S7" s="12"/>
      <c r="T7" s="21"/>
      <c r="U7" s="12"/>
      <c r="V7" s="12"/>
      <c r="W7" s="12"/>
      <c r="X7" s="21"/>
      <c r="Y7" s="21"/>
    </row>
    <row r="8" spans="2:25" x14ac:dyDescent="0.5">
      <c r="B8" s="128" t="s">
        <v>4</v>
      </c>
      <c r="C8" s="129"/>
      <c r="D8" s="1"/>
      <c r="E8" s="96"/>
      <c r="F8" s="1"/>
      <c r="G8" s="157" t="s">
        <v>48</v>
      </c>
      <c r="H8" s="15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2:25" x14ac:dyDescent="0.5">
      <c r="B9" s="132" t="s">
        <v>5</v>
      </c>
      <c r="C9" s="133"/>
      <c r="D9" s="159" t="s">
        <v>44</v>
      </c>
      <c r="E9" s="163" t="s">
        <v>47</v>
      </c>
      <c r="F9" s="165" t="s">
        <v>13</v>
      </c>
      <c r="G9" s="167" t="s">
        <v>25</v>
      </c>
      <c r="H9" s="169" t="s">
        <v>34</v>
      </c>
      <c r="I9" s="1"/>
      <c r="J9" s="1"/>
      <c r="K9" s="1"/>
      <c r="L9" s="12"/>
      <c r="M9" s="12"/>
      <c r="N9" s="12"/>
      <c r="O9" s="12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2:25" ht="16.149999999999999" thickBot="1" x14ac:dyDescent="0.55000000000000004">
      <c r="B10" s="51" t="s">
        <v>24</v>
      </c>
      <c r="C10" s="52"/>
      <c r="D10" s="159"/>
      <c r="E10" s="163"/>
      <c r="F10" s="165"/>
      <c r="G10" s="168"/>
      <c r="H10" s="169"/>
      <c r="I10" s="1"/>
      <c r="J10" s="1"/>
      <c r="K10" s="1"/>
      <c r="L10" s="12"/>
      <c r="M10" s="12"/>
      <c r="N10" s="12"/>
      <c r="O10" s="12"/>
      <c r="P10" s="21"/>
      <c r="Q10" s="21"/>
      <c r="R10" s="21"/>
      <c r="S10" s="21"/>
      <c r="T10" s="21"/>
      <c r="U10" s="21"/>
      <c r="V10" s="21"/>
      <c r="W10" s="21"/>
      <c r="X10" s="21"/>
      <c r="Y10" s="21"/>
    </row>
    <row r="11" spans="2:25" x14ac:dyDescent="0.5">
      <c r="B11" s="97"/>
      <c r="C11" s="155" t="s">
        <v>61</v>
      </c>
      <c r="D11" s="159"/>
      <c r="E11" s="163"/>
      <c r="F11" s="165"/>
      <c r="G11" s="168"/>
      <c r="H11" s="169"/>
      <c r="I11" s="1"/>
      <c r="J11" s="1"/>
      <c r="K11" s="1"/>
      <c r="L11" s="12"/>
      <c r="M11" s="12"/>
      <c r="N11" s="12"/>
      <c r="O11" s="12"/>
      <c r="P11" s="21"/>
      <c r="Q11" s="21"/>
      <c r="R11" s="21"/>
      <c r="S11" s="21"/>
      <c r="T11" s="21"/>
      <c r="U11" s="21"/>
      <c r="V11" s="21"/>
      <c r="W11" s="21"/>
      <c r="X11" s="21"/>
      <c r="Y11" s="21"/>
    </row>
    <row r="12" spans="2:25" ht="14.25" customHeight="1" x14ac:dyDescent="0.5">
      <c r="B12" s="97" t="s">
        <v>30</v>
      </c>
      <c r="C12" s="156"/>
      <c r="D12" s="156"/>
      <c r="E12" s="164"/>
      <c r="F12" s="166"/>
      <c r="G12" s="168"/>
      <c r="H12" s="167"/>
      <c r="I12" s="103" t="str">
        <f>TEXT(DATE(YEAR(Fiscal_Year_Start),MONTH(Fiscal_Year_Start),DAY(Fiscal_Year_Start)),"mmmm")</f>
        <v>January</v>
      </c>
      <c r="J12" s="103" t="str">
        <f>TEXT(DATE(YEAR(Fiscal_Year_Start),MONTH(Fiscal_Year_Start)+1,DAY(Fiscal_Year_Start)),"mmmm")</f>
        <v>February</v>
      </c>
      <c r="K12" s="103" t="str">
        <f>TEXT(DATE(YEAR(Fiscal_Year_Start),MONTH(Fiscal_Year_Start)+2,DAY(Fiscal_Year_Start)),"mmmm")</f>
        <v>March</v>
      </c>
      <c r="L12" s="90" t="s">
        <v>0</v>
      </c>
      <c r="M12" s="103" t="str">
        <f>TEXT(DATE(YEAR(Fiscal_Year_Start),MONTH(Fiscal_Year_Start)+3,DAY(Fiscal_Year_Start)),"mmmm")</f>
        <v>April</v>
      </c>
      <c r="N12" s="103" t="str">
        <f>TEXT(DATE(YEAR(Fiscal_Year_Start),MONTH(Fiscal_Year_Start)+4,DAY(Fiscal_Year_Start)),"mmmm")</f>
        <v>May</v>
      </c>
      <c r="O12" s="103" t="str">
        <f>TEXT(DATE(YEAR(Fiscal_Year_Start),MONTH(Fiscal_Year_Start)+5,DAY(Fiscal_Year_Start)),"mmmm")</f>
        <v>June</v>
      </c>
      <c r="P12" s="90" t="s">
        <v>1</v>
      </c>
      <c r="Q12" s="103" t="str">
        <f>TEXT(DATE(YEAR(Fiscal_Year_Start),MONTH(Fiscal_Year_Start)+6,DAY(Fiscal_Year_Start)),"mmmm")</f>
        <v>July</v>
      </c>
      <c r="R12" s="103" t="str">
        <f>TEXT(DATE(YEAR(Fiscal_Year_Start),MONTH(Fiscal_Year_Start)+7,DAY(Fiscal_Year_Start)),"mmmm")</f>
        <v>August</v>
      </c>
      <c r="S12" s="103" t="str">
        <f>TEXT(DATE(YEAR(Fiscal_Year_Start),MONTH(Fiscal_Year_Start)+8,DAY(Fiscal_Year_Start)),"mmmm")</f>
        <v>September</v>
      </c>
      <c r="T12" s="90" t="s">
        <v>2</v>
      </c>
      <c r="U12" s="104" t="str">
        <f>TEXT(DATE(YEAR(Fiscal_Year_Start),MONTH(Fiscal_Year_Start)+9,DAY(Fiscal_Year_Start)),"mmmm")</f>
        <v>October</v>
      </c>
      <c r="V12" s="104" t="str">
        <f>TEXT(DATE(YEAR(Fiscal_Year_Start),MONTH(Fiscal_Year_Start)+10,DAY(Fiscal_Year_Start)),"mmmm")</f>
        <v>November</v>
      </c>
      <c r="W12" s="104" t="str">
        <f>TEXT(DATE(YEAR(Fiscal_Year_Start),MONTH(Fiscal_Year_Start)+11,DAY(Fiscal_Year_Start)),"mmmm")</f>
        <v>December</v>
      </c>
      <c r="X12" s="90" t="s">
        <v>3</v>
      </c>
      <c r="Y12" s="112" t="str">
        <f>"FY "&amp;TEXT(DATE(YEAR(Fiscal_Year_Start),MONTH(Fiscal_Year_Start)+11,DAY(Fiscal_Year_Start)),"yyyy")</f>
        <v>FY 2020</v>
      </c>
    </row>
    <row r="13" spans="2:25" x14ac:dyDescent="0.5">
      <c r="B13" s="57" t="s">
        <v>39</v>
      </c>
      <c r="C13" s="93">
        <v>42095</v>
      </c>
      <c r="D13" s="18" t="s">
        <v>27</v>
      </c>
      <c r="E13" s="95">
        <f t="shared" ref="E13:E30" si="5">IF(Fiscal_Year_Start&gt;C13,MAX((DATEDIF(C13,Fiscal_Year_Start,"m")*-1+1),-6),MIN((DATEDIF(Fiscal_Year_Start,C13,"m")+1),12))</f>
        <v>-6</v>
      </c>
      <c r="F13" s="25">
        <v>0</v>
      </c>
      <c r="G13" s="64">
        <v>1</v>
      </c>
      <c r="H13" s="65">
        <v>13</v>
      </c>
      <c r="I13" s="91">
        <f t="shared" ref="I13:I30" si="6">IF($H13&lt;=1,0,$G13*(ROUND(
IF($D13=Role_1,
IF($E13&lt;=-5,((Role_1_Quota+$F13)*Q1_Seasonality_Ramp*M1_Seasonality_Ramp),
IF($E13=-4,((Role_1_Quota+$F13)*Q1_Seasonality_Ramp*M1_Seasonality_Ramp*Role_1_Month_6_New_Hire_Ramp),
IF($E13=-3,((Role_1_Quota+$F13)*Q1_Seasonality_Ramp*M1_Seasonality_Ramp*Role_1_Month_5_New_Hire_Ramp),
IF($E13=-2,((Role_1_Quota+$F13)*Q1_Seasonality_Ramp*M1_Seasonality_Ramp*Role_1_Month_4_New_Hire_Ramp),
IF($E13=-1,((Role_1_Quota+$F13)*Q1_Seasonality_Ramp*M1_Seasonality_Ramp*Role_1_Month_3_New_Hire_Ramp),
IF($E13=0,((Role_1_Quota+$F13)*Q1_Seasonality_Ramp*M1_Seasonality_Ramp*Role_1_Month_2_New_Hire_Ramp),
IF($E13=1,((Role_1_Quota+$F13)*Q1_Seasonality_Ramp*M1_Seasonality_Ramp*Role_1_Month_1_New_Hire_Ramp),0))))))),
IF($D13=Role_2,
IF($E13&lt;=-5,((Role_2_Quota+$F13)*Q1_Seasonality_Ramp*M1_Seasonality_Ramp),
IF($E13=-4,((Role_2_Quota+$F13)*Q1_Seasonality_Ramp*M1_Seasonality_Ramp*Role_2_Month_6_New_Hire_Ramp),
IF($E13=-3,((Role_2_Quota+$F13)*Q1_Seasonality_Ramp*M1_Seasonality_Ramp*Role_2_Month_5_New_Hire_Ramp),
IF($E13=-2,((Role_2_Quota+$F13)*Q1_Seasonality_Ramp*M1_Seasonality_Ramp*Role_2_Month_4_New_Hire_Ramp),
IF($E13=-1,((Role_2_Quota+$F13)*Q1_Seasonality_Ramp*M1_Seasonality_Ramp*Role_2_Month_3_New_Hire_Ramp),
IF($E13=0,((Role_2_Quota+$F13)*Q1_Seasonality_Ramp*M1_Seasonality_Ramp*Role_2_Month_2_New_Hire_Ramp),
IF($E13=1,((Role_2_Quota+$F13)*Q1_Seasonality_Ramp*M1_Seasonality_Ramp*Role_2_Month_1_New_Hire_Ramp),0))))))),
IF($D13=Role_3,
IF($E13&lt;=-5,((Role_3_Quota+$F13)*Q1_Seasonality_Ramp*M1_Seasonality_Ramp),
IF($E13=-4,((Role_3_Quota+$F13)*Q1_Seasonality_Ramp*M1_Seasonality_Ramp*Role_3_Month_6_New_Hire_Ramp),
IF($E13=-3,((Role_3_Quota+$F13)*Q1_Seasonality_Ramp*M1_Seasonality_Ramp*Role_3_Month_5_New_Hire_Ramp),
IF($E13=-2,((Role_3_Quota+$F13)*Q1_Seasonality_Ramp*M1_Seasonality_Ramp*Role_3_Month_4_New_Hire_Ramp),
IF($E13=-1,((Role_3_Quota+$F13)*Q1_Seasonality_Ramp*M1_Seasonality_Ramp*Role_3_Month_3_New_Hire_Ramp),
IF($E13=0,((Role_3_Quota+$F13)*Q1_Seasonality_Ramp*M1_Seasonality_Ramp*Role_3_Month_2_New_Hire_Ramp),
IF($E13=1,((Role_3_Quota+$F13)*Q1_Seasonality_Ramp*M1_Seasonality_Ramp*Role_3_Month_1_New_Hire_Ramp),0))))))),
0))),-Quota_Rounding_Zeros)))</f>
        <v>18900</v>
      </c>
      <c r="J13" s="91">
        <f t="shared" ref="J13:J30" si="7">IF($H13&lt;=2,0,$G13*(ROUND(
IF($D13=Role_1,
IF($E13&lt;=-4,((Role_1_Quota+$F13)*Q1_Seasonality_Ramp*M2_Seasonality_Ramp),
IF($E13=-3,((Role_1_Quota+$F13)*Q1_Seasonality_Ramp*M2_Seasonality_Ramp*Role_1_Month_6_New_Hire_Ramp),
IF($E13=-2,((Role_1_Quota+$F13)*Q1_Seasonality_Ramp*M2_Seasonality_Ramp*Role_1_Month_5_New_Hire_Ramp),
IF($E13=-1,((Role_1_Quota+$F13)*Q1_Seasonality_Ramp*M2_Seasonality_Ramp*Role_1_Month_4_New_Hire_Ramp),
IF($E13=0,((Role_1_Quota+$F13)*Q1_Seasonality_Ramp*M2_Seasonality_Ramp*Role_1_Month_3_New_Hire_Ramp),
IF($E13=1,((Role_1_Quota+$F13)*Q1_Seasonality_Ramp*M2_Seasonality_Ramp*Role_1_Month_2_New_Hire_Ramp),
IF($E13=2,((Role_1_Quota+$F13)*Q1_Seasonality_Ramp*M2_Seasonality_Ramp*Role_1_Month_1_New_Hire_Ramp),0))))))),
IF($D13=Role_2,
IF($E13&lt;=-4,((Role_2_Quota+$F13)*Q1_Seasonality_Ramp*M2_Seasonality_Ramp),
IF($E13=-3,((Role_2_Quota+$F13)*Q1_Seasonality_Ramp*M2_Seasonality_Ramp*Role_2_Month_6_New_Hire_Ramp),
IF($E13=-2,((Role_2_Quota+$F13)*Q1_Seasonality_Ramp*M2_Seasonality_Ramp*Role_2_Month_5_New_Hire_Ramp),
IF($E13=-1,((Role_2_Quota+$F13)*Q1_Seasonality_Ramp*M2_Seasonality_Ramp*Role_2_Month_4_New_Hire_Ramp),
IF($E13=0,((Role_2_Quota+$F13)*Q1_Seasonality_Ramp*M2_Seasonality_Ramp*Role_2_Month_3_New_Hire_Ramp),
IF($E13=1,((Role_2_Quota+$F13)*Q1_Seasonality_Ramp*M2_Seasonality_Ramp*Role_2_Month_2_New_Hire_Ramp),
IF($E13=2,((Role_2_Quota+$F13)*Q1_Seasonality_Ramp*M2_Seasonality_Ramp*Role_2_Month_1_New_Hire_Ramp),0))))))),
IF($D13=Role_3,
IF($E13&lt;=-4,((Role_3_Quota+$F13)*Q1_Seasonality_Ramp*M2_Seasonality_Ramp),
IF($E13=-3,((Role_3_Quota+$F13)*Q1_Seasonality_Ramp*M2_Seasonality_Ramp*Role_3_Month_6_New_Hire_Ramp),
IF($E13=-2,((Role_3_Quota+$F13)*Q1_Seasonality_Ramp*M2_Seasonality_Ramp*Role_3_Month_5_New_Hire_Ramp),
IF($E13=-1,((Role_3_Quota+$F13)*Q1_Seasonality_Ramp*M2_Seasonality_Ramp*Role_3_Month_4_New_Hire_Ramp),
IF($E13=0,((Role_3_Quota+$F13)*Q1_Seasonality_Ramp*M2_Seasonality_Ramp*Role_3_Month_3_New_Hire_Ramp),
IF($E13=1,((Role_3_Quota+$F13)*Q1_Seasonality_Ramp*M2_Seasonality_Ramp*Role_3_Month_2_New_Hire_Ramp),
IF($E13=2,((Role_3_Quota+$F13)*Q1_Seasonality_Ramp*M2_Seasonality_Ramp*Role_3_Month_1_New_Hire_Ramp),0))))))),
0))),-Quota_Rounding_Zeros)))</f>
        <v>31500</v>
      </c>
      <c r="K13" s="91">
        <f t="shared" ref="K13:K30" si="8">IF($H13&lt;=3,0,$G13*(ROUND(
IF($D13=Role_1,
IF($E13&lt;=-3,((Role_1_Quota+$F13)*Q1_Seasonality_Ramp*M3_Seasonality_Ramp),
IF($E13=-2,((Role_1_Quota+$F13)*Q1_Seasonality_Ramp*M3_Seasonality_Ramp*Role_1_Month_6_New_Hire_Ramp),
IF($E13=-1,((Role_1_Quota+$F13)*Q1_Seasonality_Ramp*M3_Seasonality_Ramp*Role_1_Month_5_New_Hire_Ramp),
IF($E13=0,((Role_1_Quota+$F13)*Q1_Seasonality_Ramp*M3_Seasonality_Ramp*Role_1_Month_4_New_Hire_Ramp),
IF($E13=1,((Role_1_Quota+$F13)*Q1_Seasonality_Ramp*M3_Seasonality_Ramp*Role_1_Month_3_New_Hire_Ramp),
IF($E13=2,((Role_1_Quota+$F13)*Q1_Seasonality_Ramp*M3_Seasonality_Ramp*Role_1_Month_2_New_Hire_Ramp),
IF($E13=3,((Role_1_Quota+$F13)*Q1_Seasonality_Ramp*M3_Seasonality_Ramp*Role_1_Month_1_New_Hire_Ramp),0))))))),
IF($D13=Role_2,
IF($E13&lt;=-3,((Role_2_Quota+$F13)*Q1_Seasonality_Ramp*M3_Seasonality_Ramp),
IF($E13=-2,((Role_2_Quota+$F13)*Q1_Seasonality_Ramp*M3_Seasonality_Ramp*Role_2_Month_6_New_Hire_Ramp),
IF($E13=-1,((Role_2_Quota+$F13)*Q1_Seasonality_Ramp*M3_Seasonality_Ramp*Role_2_Month_5_New_Hire_Ramp),
IF($E13=0,((Role_2_Quota+$F13)*Q1_Seasonality_Ramp*M3_Seasonality_Ramp*Role_2_Month_4_New_Hire_Ramp),
IF($E13=1,((Role_2_Quota+$F13)*Q1_Seasonality_Ramp*M3_Seasonality_Ramp*Role_2_Month_3_New_Hire_Ramp),
IF($E13=2,((Role_2_Quota+$F13)*Q1_Seasonality_Ramp*M3_Seasonality_Ramp*Role_2_Month_2_New_Hire_Ramp),
IF($E13=3,((Role_2_Quota+$F13)*Q1_Seasonality_Ramp*M3_Seasonality_Ramp*Role_2_Month_1_New_Hire_Ramp),0))))))),
IF($D13=Role_3,
IF($E13&lt;=-3,((Role_3_Quota+$F13)*Q1_Seasonality_Ramp*M3_Seasonality_Ramp),
IF($E13=-2,((Role_3_Quota+$F13)*Q1_Seasonality_Ramp*M3_Seasonality_Ramp*Role_3_Month_6_New_Hire_Ramp),
IF($E13=-1,((Role_3_Quota+$F13)*Q1_Seasonality_Ramp*M3_Seasonality_Ramp*Role_3_Month_5_New_Hire_Ramp),
IF($E13=0,((Role_3_Quota+$F13)*Q1_Seasonality_Ramp*M3_Seasonality_Ramp*Role_3_Month_4_New_Hire_Ramp),
IF($E13=1,((Role_3_Quota+$F13)*Q1_Seasonality_Ramp*M3_Seasonality_Ramp*Role_3_Month_3_New_Hire_Ramp),
IF($E13=2,((Role_3_Quota+$F13)*Q1_Seasonality_Ramp*M3_Seasonality_Ramp*Role_3_Month_2_New_Hire_Ramp),
IF($E13=3,((Role_3_Quota+$F13)*Q1_Seasonality_Ramp*M3_Seasonality_Ramp*Role_3_Month_1_New_Hire_Ramp),0))))))),
0))),-Quota_Rounding_Zeros)))</f>
        <v>75600</v>
      </c>
      <c r="L13" s="92">
        <f>SUM(I13:K13)</f>
        <v>126000</v>
      </c>
      <c r="M13" s="91">
        <f t="shared" ref="M13:M30" si="9">IF($H13&lt;=4,0,$G13*(ROUND(
IF($D13=Role_1,
IF($E13&lt;=-2,((Role_1_Quota+$F13)*Q2_Seasonality_Ramp*M1_Seasonality_Ramp),
IF($E13=-1,((Role_1_Quota+$F13)*Q2_Seasonality_Ramp*M1_Seasonality_Ramp*Role_1_Month_6_New_Hire_Ramp),
IF($E13=0,((Role_1_Quota+$F13)*Q2_Seasonality_Ramp*M1_Seasonality_Ramp*Role_1_Month_5_New_Hire_Ramp),
IF($E13=1,((Role_1_Quota+$F13)*Q2_Seasonality_Ramp*M1_Seasonality_Ramp*Role_1_Month_4_New_Hire_Ramp),
IF($E13=2,((Role_1_Quota+$F13)*Q2_Seasonality_Ramp*M1_Seasonality_Ramp*Role_1_Month_3_New_Hire_Ramp),
IF($E13=3,((Role_1_Quota+$F13)*Q2_Seasonality_Ramp*M1_Seasonality_Ramp*Role_1_Month_2_New_Hire_Ramp),
IF($E13=4,((Role_1_Quota+$F13)*Q2_Seasonality_Ramp*M1_Seasonality_Ramp*Role_1_Month_1_New_Hire_Ramp),0))))))),
IF($D13=Role_2,
IF($E13&lt;=-2,((Role_2_Quota+$F13)*Q2_Seasonality_Ramp*M1_Seasonality_Ramp),
IF($E13=-1,((Role_2_Quota+$F13)*Q2_Seasonality_Ramp*M1_Seasonality_Ramp*Role_2_Month_6_New_Hire_Ramp),
IF($E13=0,((Role_2_Quota+$F13)*Q2_Seasonality_Ramp*M1_Seasonality_Ramp*Role_2_Month_5_New_Hire_Ramp),
IF($E13=1,((Role_2_Quota+$F13)*Q2_Seasonality_Ramp*M1_Seasonality_Ramp*Role_2_Month_4_New_Hire_Ramp),
IF($E13=2,((Role_2_Quota+$F13)*Q2_Seasonality_Ramp*M1_Seasonality_Ramp*Role_2_Month_3_New_Hire_Ramp),
IF($E13=3,((Role_2_Quota+$F13)*Q2_Seasonality_Ramp*M1_Seasonality_Ramp*Role_2_Month_2_New_Hire_Ramp),
IF($E13=4,((Role_2_Quota+$F13)*Q2_Seasonality_Ramp*M1_Seasonality_Ramp*Role_2_Month_1_New_Hire_Ramp),0))))))),
IF($D13=Role_3,
IF($E13&lt;=-2,((Role_3_Quota+$F13)*Q2_Seasonality_Ramp*M1_Seasonality_Ramp),
IF($E13=-1,((Role_3_Quota+$F13)*Q2_Seasonality_Ramp*M1_Seasonality_Ramp*Role_3_Month_6_New_Hire_Ramp),
IF($E13=0,((Role_3_Quota+$F13)*Q2_Seasonality_Ramp*M1_Seasonality_Ramp*Role_3_Month_5_New_Hire_Ramp),
IF($E13=1,((Role_3_Quota+$F13)*Q2_Seasonality_Ramp*M1_Seasonality_Ramp*Role_3_Month_4_New_Hire_Ramp),
IF($E13=2,((Role_3_Quota+$F13)*Q2_Seasonality_Ramp*M1_Seasonality_Ramp*Role_3_Month_3_New_Hire_Ramp),
IF($E13=3,((Role_3_Quota+$F13)*Q2_Seasonality_Ramp*M1_Seasonality_Ramp*Role_3_Month_2_New_Hire_Ramp),
IF($E13=4,((Role_3_Quota+$F13)*Q2_Seasonality_Ramp*M1_Seasonality_Ramp*Role_3_Month_1_New_Hire_Ramp),0))))))),
0))),-Quota_Rounding_Zeros)))</f>
        <v>20700</v>
      </c>
      <c r="N13" s="91">
        <f t="shared" ref="N13:N30" si="10">IF($H13&lt;=5,0,$G13*(ROUND(
IF($D13=Role_1,
IF($E13&lt;=-1,((Role_1_Quota+$F13)*Q2_Seasonality_Ramp*M2_Seasonality_Ramp),
IF($E13=0,((Role_1_Quota+$F13)*Q2_Seasonality_Ramp*M2_Seasonality_Ramp*Role_1_Month_6_New_Hire_Ramp),
IF($E13=1,((Role_1_Quota+$F13)*Q2_Seasonality_Ramp*M2_Seasonality_Ramp*Role_1_Month_5_New_Hire_Ramp),
IF($E13=2,((Role_1_Quota+$F13)*Q2_Seasonality_Ramp*M2_Seasonality_Ramp*Role_1_Month_4_New_Hire_Ramp),
IF($E13=3,((Role_1_Quota+$F13)*Q2_Seasonality_Ramp*M2_Seasonality_Ramp*Role_1_Month_3_New_Hire_Ramp),
IF($E13=4,((Role_1_Quota+$F13)*Q2_Seasonality_Ramp*M2_Seasonality_Ramp*Role_1_Month_2_New_Hire_Ramp),
IF($E13=5,((Role_1_Quota+$F13)*Q2_Seasonality_Ramp*M2_Seasonality_Ramp*Role_1_Month_1_New_Hire_Ramp),0))))))),
IF($D13=Role_2,
IF($E13&lt;=-1,((Role_2_Quota+$F13)*Q2_Seasonality_Ramp*M2_Seasonality_Ramp),
IF($E13=0,((Role_2_Quota+$F13)*Q2_Seasonality_Ramp*M2_Seasonality_Ramp*Role_2_Month_6_New_Hire_Ramp),
IF($E13=1,((Role_2_Quota+$F13)*Q2_Seasonality_Ramp*M2_Seasonality_Ramp*Role_2_Month_5_New_Hire_Ramp),
IF($E13=2,((Role_2_Quota+$F13)*Q2_Seasonality_Ramp*M2_Seasonality_Ramp*Role_2_Month_4_New_Hire_Ramp),
IF($E13=3,((Role_2_Quota+$F13)*Q2_Seasonality_Ramp*M2_Seasonality_Ramp*Role_2_Month_3_New_Hire_Ramp),
IF($E13=4,((Role_2_Quota+$F13)*Q2_Seasonality_Ramp*M2_Seasonality_Ramp*Role_2_Month_2_New_Hire_Ramp),
IF($E13=5,((Role_2_Quota+$F13)*Q2_Seasonality_Ramp*M2_Seasonality_Ramp*Role_2_Month_1_New_Hire_Ramp),0))))))),
IF($D13=Role_3,
IF($E13&lt;=-1,((Role_3_Quota+$F13)*Q2_Seasonality_Ramp*M2_Seasonality_Ramp),
IF($E13=0,((Role_3_Quota+$F13)*Q2_Seasonality_Ramp*M2_Seasonality_Ramp*Role_3_Month_6_New_Hire_Ramp),
IF($E13=1,((Role_3_Quota+$F13)*Q2_Seasonality_Ramp*M2_Seasonality_Ramp*Role_3_Month_5_New_Hire_Ramp),
IF($E13=2,((Role_3_Quota+$F13)*Q2_Seasonality_Ramp*M2_Seasonality_Ramp*Role_3_Month_4_New_Hire_Ramp),
IF($E13=3,((Role_3_Quota+$F13)*Q2_Seasonality_Ramp*M2_Seasonality_Ramp*Role_3_Month_3_New_Hire_Ramp),
IF($E13=4,((Role_3_Quota+$F13)*Q2_Seasonality_Ramp*M2_Seasonality_Ramp*Role_3_Month_2_New_Hire_Ramp),
IF($E13=5,((Role_3_Quota+$F13)*Q2_Seasonality_Ramp*M2_Seasonality_Ramp*Role_3_Month_1_New_Hire_Ramp),0))))))),
0))),-Quota_Rounding_Zeros)))</f>
        <v>34500</v>
      </c>
      <c r="O13" s="91">
        <f t="shared" ref="O13:O30" si="11">IF($H13&lt;=6,0,$G13*(ROUND(
IF($D13=Role_1,
IF($E13&lt;=0,((Role_1_Quota+$F13)*Q2_Seasonality_Ramp*M3_Seasonality_Ramp),
IF($E13=1,((Role_1_Quota+$F13)*Q2_Seasonality_Ramp*M3_Seasonality_Ramp*Role_1_Month_6_New_Hire_Ramp),
IF($E13=2,((Role_1_Quota+$F13)*Q2_Seasonality_Ramp*M3_Seasonality_Ramp*Role_1_Month_5_New_Hire_Ramp),
IF($E13=3,((Role_1_Quota+$F13)*Q2_Seasonality_Ramp*M3_Seasonality_Ramp*Role_1_Month_4_New_Hire_Ramp),
IF($E13=4,((Role_1_Quota+$F13)*Q2_Seasonality_Ramp*M3_Seasonality_Ramp*Role_1_Month_3_New_Hire_Ramp),
IF($E13=5,((Role_1_Quota+$F13)*Q2_Seasonality_Ramp*M3_Seasonality_Ramp*Role_1_Month_2_New_Hire_Ramp),
IF($E13=6,((Role_1_Quota+$F13)*Q2_Seasonality_Ramp*M3_Seasonality_Ramp*Role_1_Month_1_New_Hire_Ramp),0))))))),
IF($D13=Role_2,
IF($E13&lt;=0,((Role_2_Quota+$F13)*Q2_Seasonality_Ramp*M3_Seasonality_Ramp),
IF($E13=1,((Role_2_Quota+$F13)*Q2_Seasonality_Ramp*M3_Seasonality_Ramp*Role_2_Month_6_New_Hire_Ramp),
IF($E13=2,((Role_2_Quota+$F13)*Q2_Seasonality_Ramp*M3_Seasonality_Ramp*Role_2_Month_5_New_Hire_Ramp),
IF($E13=3,((Role_2_Quota+$F13)*Q2_Seasonality_Ramp*M3_Seasonality_Ramp*Role_2_Month_4_New_Hire_Ramp),
IF($E13=4,((Role_2_Quota+$F13)*Q2_Seasonality_Ramp*M3_Seasonality_Ramp*Role_2_Month_3_New_Hire_Ramp),
IF($E13=5,((Role_2_Quota+$F13)*Q2_Seasonality_Ramp*M3_Seasonality_Ramp*Role_2_Month_2_New_Hire_Ramp),
IF($E13=6,((Role_2_Quota+$F13)*Q2_Seasonality_Ramp*M3_Seasonality_Ramp*Role_2_Month_1_New_Hire_Ramp),0))))))),
IF($D13=Role_3,
IF($E13&lt;=0,((Role_3_Quota+$F13)*Q2_Seasonality_Ramp*M3_Seasonality_Ramp),
IF($E13=1,((Role_3_Quota+$F13)*Q2_Seasonality_Ramp*M3_Seasonality_Ramp*Role_3_Month_6_New_Hire_Ramp),
IF($E13=2,((Role_3_Quota+$F13)*Q2_Seasonality_Ramp*M3_Seasonality_Ramp*Role_3_Month_5_New_Hire_Ramp),
IF($E13=3,((Role_3_Quota+$F13)*Q2_Seasonality_Ramp*M3_Seasonality_Ramp*Role_3_Month_4_New_Hire_Ramp),
IF($E13=4,((Role_3_Quota+$F13)*Q2_Seasonality_Ramp*M3_Seasonality_Ramp*Role_3_Month_3_New_Hire_Ramp),
IF($E13=5,((Role_3_Quota+$F13)*Q2_Seasonality_Ramp*M3_Seasonality_Ramp*Role_3_Month_2_New_Hire_Ramp),
IF($E13=6,((Role_3_Quota+$F13)*Q2_Seasonality_Ramp*M3_Seasonality_Ramp*Role_3_Month_1_New_Hire_Ramp),0))))))),
0))),-Quota_Rounding_Zeros)))</f>
        <v>82800</v>
      </c>
      <c r="P13" s="92">
        <f>SUM(M13:O13)</f>
        <v>138000</v>
      </c>
      <c r="Q13" s="91">
        <f t="shared" ref="Q13:Q30" si="12">IF($H13&lt;=7,0,$G13*(ROUND(
IF($D13=Role_1,
IF($E13&lt;=1,((Role_1_Quota+$F13)*Q3_Seasonality_Ramp*M1_Seasonality_Ramp),
IF($E13=2,((Role_1_Quota+$F13)*Q3_Seasonality_Ramp*M1_Seasonality_Ramp*Role_1_Month_6_New_Hire_Ramp),
IF($E13=3,((Role_1_Quota+$F13)*Q3_Seasonality_Ramp*M1_Seasonality_Ramp*Role_1_Month_5_New_Hire_Ramp),
IF($E13=4,((Role_1_Quota+$F13)*Q3_Seasonality_Ramp*M1_Seasonality_Ramp*Role_1_Month_4_New_Hire_Ramp),
IF($E13=5,((Role_1_Quota+$F13)*Q3_Seasonality_Ramp*M1_Seasonality_Ramp*Role_1_Month_3_New_Hire_Ramp),
IF($E13=6,((Role_1_Quota+$F13)*Q3_Seasonality_Ramp*M1_Seasonality_Ramp*Role_1_Month_2_New_Hire_Ramp),
IF($E13=7,((Role_1_Quota+$F13)*Q3_Seasonality_Ramp*M1_Seasonality_Ramp*Role_1_Month_1_New_Hire_Ramp),0))))))),
IF($D13=Role_2,
IF($E13&lt;=1,((Role_2_Quota+$F13)*Q3_Seasonality_Ramp*M1_Seasonality_Ramp),
IF($E13=2,((Role_2_Quota+$F13)*Q3_Seasonality_Ramp*M1_Seasonality_Ramp*Role_2_Month_6_New_Hire_Ramp),
IF($E13=3,((Role_2_Quota+$F13)*Q3_Seasonality_Ramp*M1_Seasonality_Ramp*Role_2_Month_5_New_Hire_Ramp),
IF($E13=4,((Role_2_Quota+$F13)*Q3_Seasonality_Ramp*M1_Seasonality_Ramp*Role_2_Month_4_New_Hire_Ramp),
IF($E13=5,((Role_2_Quota+$F13)*Q3_Seasonality_Ramp*M1_Seasonality_Ramp*Role_2_Month_3_New_Hire_Ramp),
IF($E13=6,((Role_2_Quota+$F13)*Q3_Seasonality_Ramp*M1_Seasonality_Ramp*Role_2_Month_2_New_Hire_Ramp),
IF($E13=7,((Role_2_Quota+$F13)*Q3_Seasonality_Ramp*M1_Seasonality_Ramp*Role_2_Month_1_New_Hire_Ramp),0))))))),
IF($D13=Role_3,
IF($E13&lt;=1,((Role_3_Quota+$F13)*Q3_Seasonality_Ramp*M1_Seasonality_Ramp),
IF($E13=2,((Role_3_Quota+$F13)*Q3_Seasonality_Ramp*M1_Seasonality_Ramp*Role_3_Month_6_New_Hire_Ramp),
IF($E13=3,((Role_3_Quota+$F13)*Q3_Seasonality_Ramp*M1_Seasonality_Ramp*Role_3_Month_5_New_Hire_Ramp),
IF($E13=4,((Role_3_Quota+$F13)*Q3_Seasonality_Ramp*M1_Seasonality_Ramp*Role_3_Month_4_New_Hire_Ramp),
IF($E13=5,((Role_3_Quota+$F13)*Q3_Seasonality_Ramp*M1_Seasonality_Ramp*Role_3_Month_3_New_Hire_Ramp),
IF($E13=6,((Role_3_Quota+$F13)*Q3_Seasonality_Ramp*M1_Seasonality_Ramp*Role_3_Month_2_New_Hire_Ramp),
IF($E13=7,((Role_3_Quota+$F13)*Q3_Seasonality_Ramp*M1_Seasonality_Ramp*Role_3_Month_1_New_Hire_Ramp),0))))))),
0))),-Quota_Rounding_Zeros)))</f>
        <v>22500</v>
      </c>
      <c r="R13" s="91">
        <f t="shared" ref="R13:R30" si="13">IF($H13&lt;=8,0,$G13*(ROUND(
IF($D13=Role_1,
IF($E13&lt;=2,((Role_1_Quota+$F13)*Q3_Seasonality_Ramp*M2_Seasonality_Ramp),
IF($E13=3,((Role_1_Quota+$F13)*Q3_Seasonality_Ramp*M2_Seasonality_Ramp*Role_1_Month_6_New_Hire_Ramp),
IF($E13=4,((Role_1_Quota+$F13)*Q3_Seasonality_Ramp*M2_Seasonality_Ramp*Role_1_Month_5_New_Hire_Ramp),
IF($E13=5,((Role_1_Quota+$F13)*Q3_Seasonality_Ramp*M2_Seasonality_Ramp*Role_1_Month_4_New_Hire_Ramp),
IF($E13=6,((Role_1_Quota+$F13)*Q3_Seasonality_Ramp*M2_Seasonality_Ramp*Role_1_Month_3_New_Hire_Ramp),
IF($E13=7,((Role_1_Quota+$F13)*Q3_Seasonality_Ramp*M2_Seasonality_Ramp*Role_1_Month_2_New_Hire_Ramp),
IF($E13=8,((Role_1_Quota+$F13)*Q3_Seasonality_Ramp*M2_Seasonality_Ramp*Role_1_Month_1_New_Hire_Ramp),0))))))),
IF($D13=Role_2,
IF($E13&lt;=2,((Role_2_Quota+$F13)*Q3_Seasonality_Ramp*M2_Seasonality_Ramp),
IF($E13=3,((Role_2_Quota+$F13)*Q3_Seasonality_Ramp*M2_Seasonality_Ramp*Role_2_Month_6_New_Hire_Ramp),
IF($E13=4,((Role_2_Quota+$F13)*Q3_Seasonality_Ramp*M2_Seasonality_Ramp*Role_2_Month_5_New_Hire_Ramp),
IF($E13=5,((Role_2_Quota+$F13)*Q3_Seasonality_Ramp*M2_Seasonality_Ramp*Role_2_Month_4_New_Hire_Ramp),
IF($E13=6,((Role_2_Quota+$F13)*Q3_Seasonality_Ramp*M2_Seasonality_Ramp*Role_2_Month_3_New_Hire_Ramp),
IF($E13=7,((Role_2_Quota+$F13)*Q3_Seasonality_Ramp*M2_Seasonality_Ramp*Role_2_Month_2_New_Hire_Ramp),
IF($E13=8,((Role_2_Quota+$F13)*Q3_Seasonality_Ramp*M2_Seasonality_Ramp*Role_2_Month_1_New_Hire_Ramp),0))))))),
IF($D13=Role_3,
IF($E13&lt;=2,((Role_3_Quota+$F13)*Q3_Seasonality_Ramp*M2_Seasonality_Ramp),
IF($E13=3,((Role_3_Quota+$F13)*Q3_Seasonality_Ramp*M2_Seasonality_Ramp*Role_3_Month_6_New_Hire_Ramp),
IF($E13=4,((Role_3_Quota+$F13)*Q3_Seasonality_Ramp*M2_Seasonality_Ramp*Role_3_Month_5_New_Hire_Ramp),
IF($E13=5,((Role_3_Quota+$F13)*Q3_Seasonality_Ramp*M2_Seasonality_Ramp*Role_3_Month_4_New_Hire_Ramp),
IF($E13=6,((Role_3_Quota+$F13)*Q3_Seasonality_Ramp*M2_Seasonality_Ramp*Role_3_Month_3_New_Hire_Ramp),
IF($E13=7,((Role_3_Quota+$F13)*Q3_Seasonality_Ramp*M2_Seasonality_Ramp*Role_3_Month_2_New_Hire_Ramp),
IF($E13=8,((Role_3_Quota+$F13)*Q3_Seasonality_Ramp*M2_Seasonality_Ramp*Role_3_Month_1_New_Hire_Ramp),0))))))),
0))),-Quota_Rounding_Zeros)))</f>
        <v>37500</v>
      </c>
      <c r="S13" s="91">
        <f t="shared" ref="S13:S30" si="14">IF($H13&lt;=9,0,$G13*(ROUND(
IF($D13=Role_1,
IF($E13&lt;=3,((Role_1_Quota+$F13)*Q3_Seasonality_Ramp*M3_Seasonality_Ramp),
IF($E13=4,((Role_1_Quota+$F13)*Q3_Seasonality_Ramp*M3_Seasonality_Ramp*Role_1_Month_6_New_Hire_Ramp),
IF($E13=5,((Role_1_Quota+$F13)*Q3_Seasonality_Ramp*M3_Seasonality_Ramp*Role_1_Month_5_New_Hire_Ramp),
IF($E13=6,((Role_1_Quota+$F13)*Q3_Seasonality_Ramp*M3_Seasonality_Ramp*Role_1_Month_4_New_Hire_Ramp),
IF($E13=7,((Role_1_Quota+$F13)*Q3_Seasonality_Ramp*M3_Seasonality_Ramp*Role_1_Month_3_New_Hire_Ramp),
IF($E13=8,((Role_1_Quota+$F13)*Q3_Seasonality_Ramp*M3_Seasonality_Ramp*Role_1_Month_2_New_Hire_Ramp),
IF($E13=9,((Role_1_Quota+$F13)*Q3_Seasonality_Ramp*M3_Seasonality_Ramp*Role_1_Month_1_New_Hire_Ramp),0))))))),
IF($D13=Role_2,
IF($E13&lt;=3,((Role_2_Quota+$F13)*Q3_Seasonality_Ramp*M3_Seasonality_Ramp),
IF($E13=4,((Role_2_Quota+$F13)*Q3_Seasonality_Ramp*M3_Seasonality_Ramp*Role_2_Month_6_New_Hire_Ramp),
IF($E13=5,((Role_2_Quota+$F13)*Q3_Seasonality_Ramp*M3_Seasonality_Ramp*Role_2_Month_5_New_Hire_Ramp),
IF($E13=6,((Role_2_Quota+$F13)*Q3_Seasonality_Ramp*M3_Seasonality_Ramp*Role_2_Month_4_New_Hire_Ramp),
IF($E13=7,((Role_2_Quota+$F13)*Q3_Seasonality_Ramp*M3_Seasonality_Ramp*Role_2_Month_3_New_Hire_Ramp),
IF($E13=8,((Role_2_Quota+$F13)*Q3_Seasonality_Ramp*M3_Seasonality_Ramp*Role_2_Month_2_New_Hire_Ramp),
IF($E13=9,((Role_2_Quota+$F13)*Q3_Seasonality_Ramp*M3_Seasonality_Ramp*Role_2_Month_1_New_Hire_Ramp),0))))))),
IF($D13=Role_3,
IF($E13&lt;=3,((Role_3_Quota+$F13)*Q3_Seasonality_Ramp*M3_Seasonality_Ramp),
IF($E13=4,((Role_3_Quota+$F13)*Q3_Seasonality_Ramp*M3_Seasonality_Ramp*Role_3_Month_6_New_Hire_Ramp),
IF($E13=5,((Role_3_Quota+$F13)*Q3_Seasonality_Ramp*M3_Seasonality_Ramp*Role_3_Month_5_New_Hire_Ramp),
IF($E13=6,((Role_3_Quota+$F13)*Q3_Seasonality_Ramp*M3_Seasonality_Ramp*Role_3_Month_4_New_Hire_Ramp),
IF($E13=7,((Role_3_Quota+$F13)*Q3_Seasonality_Ramp*M3_Seasonality_Ramp*Role_3_Month_3_New_Hire_Ramp),
IF($E13=8,((Role_3_Quota+$F13)*Q3_Seasonality_Ramp*M3_Seasonality_Ramp*Role_3_Month_2_New_Hire_Ramp),
IF($E13=9,((Role_3_Quota+$F13)*Q3_Seasonality_Ramp*M3_Seasonality_Ramp*Role_3_Month_1_New_Hire_Ramp),0))))))),
0))),-Quota_Rounding_Zeros)))</f>
        <v>90000</v>
      </c>
      <c r="T13" s="92">
        <f>SUM(Q13:S13)</f>
        <v>150000</v>
      </c>
      <c r="U13" s="91">
        <f t="shared" ref="U13:U30" si="15">IF($H13&lt;=10,0,$G13*(ROUND(
IF($D13=Role_1,
IF($E13&lt;=4,((Role_1_Quota+$F13)*Q4_Seasonality_Ramp*M1_Seasonality_Ramp),
IF($E13=5,((Role_1_Quota+$F13)*Q4_Seasonality_Ramp*M1_Seasonality_Ramp*Role_1_Month_6_New_Hire_Ramp),
IF($E13=6,((Role_1_Quota+$F13)*Q4_Seasonality_Ramp*M1_Seasonality_Ramp*Role_1_Month_5_New_Hire_Ramp),
IF($E13=7,((Role_1_Quota+$F13)*Q4_Seasonality_Ramp*M1_Seasonality_Ramp*Role_1_Month_4_New_Hire_Ramp),
IF($E13=8,((Role_1_Quota+$F13)*Q4_Seasonality_Ramp*M1_Seasonality_Ramp*Role_1_Month_3_New_Hire_Ramp),
IF($E13=9,((Role_1_Quota+$F13)*Q4_Seasonality_Ramp*M1_Seasonality_Ramp*Role_1_Month_2_New_Hire_Ramp),
IF($E13=10,((Role_1_Quota+$F13)*Q4_Seasonality_Ramp*M1_Seasonality_Ramp*Role_1_Month_1_New_Hire_Ramp),0))))))),
IF($D13=Role_2,
IF($E13&lt;=4,((Role_2_Quota+$F13)*Q4_Seasonality_Ramp*M1_Seasonality_Ramp),
IF($E13=5,((Role_2_Quota+$F13)*Q4_Seasonality_Ramp*M1_Seasonality_Ramp*Role_2_Month_6_New_Hire_Ramp),
IF($E13=6,((Role_2_Quota+$F13)*Q4_Seasonality_Ramp*M1_Seasonality_Ramp*Role_2_Month_5_New_Hire_Ramp),
IF($E13=7,((Role_2_Quota+$F13)*Q4_Seasonality_Ramp*M1_Seasonality_Ramp*Role_2_Month_4_New_Hire_Ramp),
IF($E13=8,((Role_2_Quota+$F13)*Q4_Seasonality_Ramp*M1_Seasonality_Ramp*Role_2_Month_3_New_Hire_Ramp),
IF($E13=9,((Role_2_Quota+$F13)*Q4_Seasonality_Ramp*M1_Seasonality_Ramp*Role_2_Month_2_New_Hire_Ramp),
IF($E13=10,((Role_2_Quota+$F13)*Q4_Seasonality_Ramp*M1_Seasonality_Ramp*Role_2_Month_1_New_Hire_Ramp),0))))))),
IF($D13=Role_3,
IF($E13&lt;=4,((Role_3_Quota+$F13)*Q4_Seasonality_Ramp*M1_Seasonality_Ramp),
IF($E13=5,((Role_3_Quota+$F13)*Q4_Seasonality_Ramp*M1_Seasonality_Ramp*Role_3_Month_6_New_Hire_Ramp),
IF($E13=6,((Role_3_Quota+$F13)*Q4_Seasonality_Ramp*M1_Seasonality_Ramp*Role_3_Month_5_New_Hire_Ramp),
IF($E13=7,((Role_3_Quota+$F13)*Q4_Seasonality_Ramp*M1_Seasonality_Ramp*Role_3_Month_4_New_Hire_Ramp),
IF($E13=8,((Role_3_Quota+$F13)*Q4_Seasonality_Ramp*M1_Seasonality_Ramp*Role_3_Month_3_New_Hire_Ramp),
IF($E13=9,((Role_3_Quota+$F13)*Q4_Seasonality_Ramp*M1_Seasonality_Ramp*Role_3_Month_2_New_Hire_Ramp),
IF($E13=10,((Role_3_Quota+$F13)*Q4_Seasonality_Ramp*M1_Seasonality_Ramp*Role_3_Month_1_New_Hire_Ramp),0))))))),
0))),-Quota_Rounding_Zeros)))</f>
        <v>27900</v>
      </c>
      <c r="V13" s="91">
        <f t="shared" ref="V13:V30" si="16">IF($H13&lt;=11,0,$G13*(ROUND(
IF($D13=Role_1,
IF($E13&lt;=5,((Role_1_Quota+$F13)*Q4_Seasonality_Ramp*M2_Seasonality_Ramp),
IF($E13=6,((Role_1_Quota+$F13)*Q4_Seasonality_Ramp*M2_Seasonality_Ramp*Role_1_Month_6_New_Hire_Ramp),
IF($E13=7,((Role_1_Quota+$F13)*Q4_Seasonality_Ramp*M2_Seasonality_Ramp*Role_1_Month_5_New_Hire_Ramp),
IF($E13=8,((Role_1_Quota+$F13)*Q4_Seasonality_Ramp*M2_Seasonality_Ramp*Role_1_Month_4_New_Hire_Ramp),
IF($E13=9,((Role_1_Quota+$F13)*Q4_Seasonality_Ramp*M2_Seasonality_Ramp*Role_1_Month_3_New_Hire_Ramp),
IF($E13=10,((Role_1_Quota+$F13)*Q4_Seasonality_Ramp*M2_Seasonality_Ramp*Role_1_Month_2_New_Hire_Ramp),
IF($E13=11,((Role_1_Quota+$F13)*Q4_Seasonality_Ramp*M2_Seasonality_Ramp*Role_1_Month_1_New_Hire_Ramp),0))))))),
IF($D13=Role_2,
IF($E13&lt;=5,((Role_2_Quota+$F13)*Q4_Seasonality_Ramp*M2_Seasonality_Ramp),
IF($E13=6,((Role_2_Quota+$F13)*Q4_Seasonality_Ramp*M2_Seasonality_Ramp*Role_2_Month_6_New_Hire_Ramp),
IF($E13=7,((Role_2_Quota+$F13)*Q4_Seasonality_Ramp*M2_Seasonality_Ramp*Role_2_Month_5_New_Hire_Ramp),
IF($E13=8,((Role_2_Quota+$F13)*Q4_Seasonality_Ramp*M2_Seasonality_Ramp*Role_2_Month_4_New_Hire_Ramp),
IF($E13=9,((Role_2_Quota+$F13)*Q4_Seasonality_Ramp*M2_Seasonality_Ramp*Role_2_Month_3_New_Hire_Ramp),
IF($E13=10,((Role_2_Quota+$F13)*Q4_Seasonality_Ramp*M2_Seasonality_Ramp*Role_2_Month_2_New_Hire_Ramp),
IF($E13=11,((Role_2_Quota+$F13)*Q4_Seasonality_Ramp*M2_Seasonality_Ramp*Role_2_Month_1_New_Hire_Ramp),0))))))),
IF($D13=Role_3,
IF($E13&lt;=5,((Role_3_Quota+$F13)*Q4_Seasonality_Ramp*M2_Seasonality_Ramp),
IF($E13=6,((Role_3_Quota+$F13)*Q4_Seasonality_Ramp*M2_Seasonality_Ramp*Role_3_Month_6_New_Hire_Ramp),
IF($E13=7,((Role_3_Quota+$F13)*Q4_Seasonality_Ramp*M2_Seasonality_Ramp*Role_3_Month_5_New_Hire_Ramp),
IF($E13=8,((Role_3_Quota+$F13)*Q4_Seasonality_Ramp*M2_Seasonality_Ramp*Role_3_Month_4_New_Hire_Ramp),
IF($E13=9,((Role_3_Quota+$F13)*Q4_Seasonality_Ramp*M2_Seasonality_Ramp*Role_3_Month_3_New_Hire_Ramp),
IF($E13=10,((Role_3_Quota+$F13)*Q4_Seasonality_Ramp*M2_Seasonality_Ramp*Role_3_Month_2_New_Hire_Ramp),
IF($E13=11,((Role_3_Quota+$F13)*Q4_Seasonality_Ramp*M2_Seasonality_Ramp*Role_3_Month_1_New_Hire_Ramp),0))))))),
0))),-Quota_Rounding_Zeros)))</f>
        <v>46500</v>
      </c>
      <c r="W13" s="91">
        <f t="shared" ref="W13:W30" si="17">IF($H13&lt;=12,0,$G13*(ROUND(
IF($D13=Role_1,
IF($E13&lt;=6,((Role_1_Quota+$F13)*Q4_Seasonality_Ramp*M3_Seasonality_Ramp),
IF($E13=7,((Role_1_Quota+$F13)*Q4_Seasonality_Ramp*M3_Seasonality_Ramp*Role_1_Month_6_New_Hire_Ramp),
IF($E13=8,((Role_1_Quota+$F13)*Q4_Seasonality_Ramp*M3_Seasonality_Ramp*Role_1_Month_5_New_Hire_Ramp),
IF($E13=9,((Role_1_Quota+$F13)*Q4_Seasonality_Ramp*M3_Seasonality_Ramp*Role_1_Month_4_New_Hire_Ramp),
IF($E13=10,((Role_1_Quota+$F13)*Q4_Seasonality_Ramp*M3_Seasonality_Ramp*Role_1_Month_3_New_Hire_Ramp),
IF($E13=11,((Role_1_Quota+$F13)*Q4_Seasonality_Ramp*M3_Seasonality_Ramp*Role_1_Month_2_New_Hire_Ramp),
IF($E13=12,((Role_1_Quota+$F13)*Q4_Seasonality_Ramp*M3_Seasonality_Ramp*Role_1_Month_1_New_Hire_Ramp),0))))))),
IF($D13=Role_2,
IF($E13&lt;=6,((Role_2_Quota+$F13)*Q4_Seasonality_Ramp*M3_Seasonality_Ramp),
IF($E13=7,((Role_2_Quota+$F13)*Q4_Seasonality_Ramp*M3_Seasonality_Ramp*Role_2_Month_6_New_Hire_Ramp),
IF($E13=8,((Role_2_Quota+$F13)*Q4_Seasonality_Ramp*M3_Seasonality_Ramp*Role_2_Month_5_New_Hire_Ramp),
IF($E13=9,((Role_2_Quota+$F13)*Q4_Seasonality_Ramp*M3_Seasonality_Ramp*Role_2_Month_4_New_Hire_Ramp),
IF($E13=10,((Role_2_Quota+$F13)*Q4_Seasonality_Ramp*M3_Seasonality_Ramp*Role_2_Month_3_New_Hire_Ramp),
IF($E13=11,((Role_2_Quota+$F13)*Q4_Seasonality_Ramp*M3_Seasonality_Ramp*Role_2_Month_2_New_Hire_Ramp),
IF($E13=12,((Role_2_Quota+$F13)*Q4_Seasonality_Ramp*M3_Seasonality_Ramp*Role_2_Month_1_New_Hire_Ramp),0))))))),
IF($D13=Role_3,
IF($E13&lt;=6,((Role_3_Quota+$F13)*Q4_Seasonality_Ramp*M3_Seasonality_Ramp),
IF($E13=7,((Role_3_Quota+$F13)*Q4_Seasonality_Ramp*M3_Seasonality_Ramp*Role_3_Month_6_New_Hire_Ramp),
IF($E13=8,((Role_3_Quota+$F13)*Q4_Seasonality_Ramp*M3_Seasonality_Ramp*Role_3_Month_5_New_Hire_Ramp),
IF($E13=9,((Role_3_Quota+$F13)*Q4_Seasonality_Ramp*M3_Seasonality_Ramp*Role_3_Month_4_New_Hire_Ramp),
IF($E13=10,((Role_3_Quota+$F13)*Q4_Seasonality_Ramp*M3_Seasonality_Ramp*Role_3_Month_3_New_Hire_Ramp),
IF($E13=11,((Role_3_Quota+$F13)*Q4_Seasonality_Ramp*M3_Seasonality_Ramp*Role_3_Month_2_New_Hire_Ramp),
IF($E13=12,((Role_3_Quota+$F13)*Q4_Seasonality_Ramp*M3_Seasonality_Ramp*Role_3_Month_1_New_Hire_Ramp),0))))))),
0))),-Quota_Rounding_Zeros)))</f>
        <v>111600</v>
      </c>
      <c r="X13" s="92">
        <f>SUM(U13:W13)</f>
        <v>186000</v>
      </c>
      <c r="Y13" s="92">
        <f>L13+P13+T13+X13</f>
        <v>600000</v>
      </c>
    </row>
    <row r="14" spans="2:25" x14ac:dyDescent="0.5">
      <c r="B14" s="57" t="s">
        <v>40</v>
      </c>
      <c r="C14" s="93">
        <v>42278</v>
      </c>
      <c r="D14" s="18" t="s">
        <v>27</v>
      </c>
      <c r="E14" s="95">
        <f t="shared" si="5"/>
        <v>-6</v>
      </c>
      <c r="F14" s="25">
        <v>0</v>
      </c>
      <c r="G14" s="64">
        <v>1</v>
      </c>
      <c r="H14" s="65">
        <v>13</v>
      </c>
      <c r="I14" s="91">
        <f t="shared" si="6"/>
        <v>18900</v>
      </c>
      <c r="J14" s="91">
        <f t="shared" si="7"/>
        <v>31500</v>
      </c>
      <c r="K14" s="91">
        <f t="shared" si="8"/>
        <v>75600</v>
      </c>
      <c r="L14" s="92">
        <f t="shared" ref="L14:L30" si="18">SUM(I14:K14)</f>
        <v>126000</v>
      </c>
      <c r="M14" s="91">
        <f t="shared" si="9"/>
        <v>20700</v>
      </c>
      <c r="N14" s="91">
        <f t="shared" si="10"/>
        <v>34500</v>
      </c>
      <c r="O14" s="91">
        <f t="shared" si="11"/>
        <v>82800</v>
      </c>
      <c r="P14" s="92">
        <f t="shared" ref="P14:P30" si="19">SUM(M14:O14)</f>
        <v>138000</v>
      </c>
      <c r="Q14" s="91">
        <f t="shared" si="12"/>
        <v>22500</v>
      </c>
      <c r="R14" s="91">
        <f t="shared" si="13"/>
        <v>37500</v>
      </c>
      <c r="S14" s="91">
        <f t="shared" si="14"/>
        <v>90000</v>
      </c>
      <c r="T14" s="92">
        <f t="shared" ref="T14:T30" si="20">SUM(Q14:S14)</f>
        <v>150000</v>
      </c>
      <c r="U14" s="91">
        <f t="shared" si="15"/>
        <v>27900</v>
      </c>
      <c r="V14" s="91">
        <f t="shared" si="16"/>
        <v>46500</v>
      </c>
      <c r="W14" s="91">
        <f t="shared" si="17"/>
        <v>111600</v>
      </c>
      <c r="X14" s="92">
        <f t="shared" ref="X14:X30" si="21">SUM(U14:W14)</f>
        <v>186000</v>
      </c>
      <c r="Y14" s="92">
        <f t="shared" ref="Y14:Y30" si="22">L14+P14+T14+X14</f>
        <v>600000</v>
      </c>
    </row>
    <row r="15" spans="2:25" x14ac:dyDescent="0.5">
      <c r="B15" s="57" t="s">
        <v>41</v>
      </c>
      <c r="C15" s="93">
        <v>42401</v>
      </c>
      <c r="D15" s="18" t="s">
        <v>27</v>
      </c>
      <c r="E15" s="95">
        <f t="shared" si="5"/>
        <v>-6</v>
      </c>
      <c r="F15" s="25">
        <v>0</v>
      </c>
      <c r="G15" s="64">
        <v>1</v>
      </c>
      <c r="H15" s="65">
        <v>13</v>
      </c>
      <c r="I15" s="91">
        <f t="shared" si="6"/>
        <v>18900</v>
      </c>
      <c r="J15" s="91">
        <f t="shared" si="7"/>
        <v>31500</v>
      </c>
      <c r="K15" s="91">
        <f t="shared" si="8"/>
        <v>75600</v>
      </c>
      <c r="L15" s="92">
        <f t="shared" si="18"/>
        <v>126000</v>
      </c>
      <c r="M15" s="91">
        <f t="shared" si="9"/>
        <v>20700</v>
      </c>
      <c r="N15" s="91">
        <f t="shared" si="10"/>
        <v>34500</v>
      </c>
      <c r="O15" s="91">
        <f t="shared" si="11"/>
        <v>82800</v>
      </c>
      <c r="P15" s="92">
        <f t="shared" si="19"/>
        <v>138000</v>
      </c>
      <c r="Q15" s="91">
        <f t="shared" si="12"/>
        <v>22500</v>
      </c>
      <c r="R15" s="91">
        <f t="shared" si="13"/>
        <v>37500</v>
      </c>
      <c r="S15" s="91">
        <f t="shared" si="14"/>
        <v>90000</v>
      </c>
      <c r="T15" s="92">
        <f t="shared" si="20"/>
        <v>150000</v>
      </c>
      <c r="U15" s="91">
        <f t="shared" si="15"/>
        <v>27900</v>
      </c>
      <c r="V15" s="91">
        <f t="shared" si="16"/>
        <v>46500</v>
      </c>
      <c r="W15" s="91">
        <f t="shared" si="17"/>
        <v>111600</v>
      </c>
      <c r="X15" s="92">
        <f t="shared" si="21"/>
        <v>186000</v>
      </c>
      <c r="Y15" s="92">
        <f t="shared" si="22"/>
        <v>600000</v>
      </c>
    </row>
    <row r="16" spans="2:25" x14ac:dyDescent="0.5">
      <c r="B16" s="57" t="s">
        <v>42</v>
      </c>
      <c r="C16" s="93">
        <v>42217</v>
      </c>
      <c r="D16" s="18" t="s">
        <v>27</v>
      </c>
      <c r="E16" s="95">
        <f t="shared" si="5"/>
        <v>-6</v>
      </c>
      <c r="F16" s="25">
        <v>0</v>
      </c>
      <c r="G16" s="64">
        <v>1</v>
      </c>
      <c r="H16" s="65">
        <v>13</v>
      </c>
      <c r="I16" s="91">
        <f t="shared" si="6"/>
        <v>18900</v>
      </c>
      <c r="J16" s="91">
        <f t="shared" si="7"/>
        <v>31500</v>
      </c>
      <c r="K16" s="91">
        <f t="shared" si="8"/>
        <v>75600</v>
      </c>
      <c r="L16" s="92">
        <f t="shared" si="18"/>
        <v>126000</v>
      </c>
      <c r="M16" s="91">
        <f t="shared" si="9"/>
        <v>20700</v>
      </c>
      <c r="N16" s="91">
        <f t="shared" si="10"/>
        <v>34500</v>
      </c>
      <c r="O16" s="91">
        <f t="shared" si="11"/>
        <v>82800</v>
      </c>
      <c r="P16" s="92">
        <f t="shared" si="19"/>
        <v>138000</v>
      </c>
      <c r="Q16" s="91">
        <f t="shared" si="12"/>
        <v>22500</v>
      </c>
      <c r="R16" s="91">
        <f t="shared" si="13"/>
        <v>37500</v>
      </c>
      <c r="S16" s="91">
        <f t="shared" si="14"/>
        <v>90000</v>
      </c>
      <c r="T16" s="92">
        <f t="shared" si="20"/>
        <v>150000</v>
      </c>
      <c r="U16" s="91">
        <f t="shared" si="15"/>
        <v>27900</v>
      </c>
      <c r="V16" s="91">
        <f t="shared" si="16"/>
        <v>46500</v>
      </c>
      <c r="W16" s="91">
        <f t="shared" si="17"/>
        <v>111600</v>
      </c>
      <c r="X16" s="92">
        <f t="shared" si="21"/>
        <v>186000</v>
      </c>
      <c r="Y16" s="92">
        <f t="shared" si="22"/>
        <v>600000</v>
      </c>
    </row>
    <row r="17" spans="2:25" x14ac:dyDescent="0.5">
      <c r="B17" s="57" t="s">
        <v>43</v>
      </c>
      <c r="C17" s="93">
        <v>42309</v>
      </c>
      <c r="D17" s="18" t="s">
        <v>27</v>
      </c>
      <c r="E17" s="95">
        <f t="shared" si="5"/>
        <v>-6</v>
      </c>
      <c r="F17" s="25">
        <v>0</v>
      </c>
      <c r="G17" s="64">
        <v>1</v>
      </c>
      <c r="H17" s="65">
        <v>13</v>
      </c>
      <c r="I17" s="91">
        <f t="shared" si="6"/>
        <v>18900</v>
      </c>
      <c r="J17" s="91">
        <f t="shared" si="7"/>
        <v>31500</v>
      </c>
      <c r="K17" s="91">
        <f t="shared" si="8"/>
        <v>75600</v>
      </c>
      <c r="L17" s="92">
        <f t="shared" si="18"/>
        <v>126000</v>
      </c>
      <c r="M17" s="91">
        <f t="shared" si="9"/>
        <v>20700</v>
      </c>
      <c r="N17" s="91">
        <f t="shared" si="10"/>
        <v>34500</v>
      </c>
      <c r="O17" s="91">
        <f t="shared" si="11"/>
        <v>82800</v>
      </c>
      <c r="P17" s="92">
        <f t="shared" si="19"/>
        <v>138000</v>
      </c>
      <c r="Q17" s="91">
        <f t="shared" si="12"/>
        <v>22500</v>
      </c>
      <c r="R17" s="91">
        <f t="shared" si="13"/>
        <v>37500</v>
      </c>
      <c r="S17" s="91">
        <f t="shared" si="14"/>
        <v>90000</v>
      </c>
      <c r="T17" s="92">
        <f t="shared" si="20"/>
        <v>150000</v>
      </c>
      <c r="U17" s="91">
        <f t="shared" si="15"/>
        <v>27900</v>
      </c>
      <c r="V17" s="91">
        <f t="shared" si="16"/>
        <v>46500</v>
      </c>
      <c r="W17" s="91">
        <f t="shared" si="17"/>
        <v>111600</v>
      </c>
      <c r="X17" s="92">
        <f t="shared" si="21"/>
        <v>186000</v>
      </c>
      <c r="Y17" s="92">
        <f t="shared" si="22"/>
        <v>600000</v>
      </c>
    </row>
    <row r="18" spans="2:25" x14ac:dyDescent="0.5">
      <c r="B18" s="57"/>
      <c r="C18" s="93"/>
      <c r="D18" s="18"/>
      <c r="E18" s="95">
        <f t="shared" si="5"/>
        <v>-6</v>
      </c>
      <c r="F18" s="25">
        <v>0</v>
      </c>
      <c r="G18" s="64">
        <v>1</v>
      </c>
      <c r="H18" s="65">
        <v>13</v>
      </c>
      <c r="I18" s="91">
        <f t="shared" si="6"/>
        <v>0</v>
      </c>
      <c r="J18" s="91">
        <f t="shared" si="7"/>
        <v>0</v>
      </c>
      <c r="K18" s="91">
        <f t="shared" si="8"/>
        <v>0</v>
      </c>
      <c r="L18" s="92">
        <f t="shared" si="18"/>
        <v>0</v>
      </c>
      <c r="M18" s="91">
        <f t="shared" si="9"/>
        <v>0</v>
      </c>
      <c r="N18" s="91">
        <f t="shared" si="10"/>
        <v>0</v>
      </c>
      <c r="O18" s="91">
        <f t="shared" si="11"/>
        <v>0</v>
      </c>
      <c r="P18" s="92">
        <f t="shared" si="19"/>
        <v>0</v>
      </c>
      <c r="Q18" s="91">
        <f t="shared" si="12"/>
        <v>0</v>
      </c>
      <c r="R18" s="91">
        <f t="shared" si="13"/>
        <v>0</v>
      </c>
      <c r="S18" s="91">
        <f t="shared" si="14"/>
        <v>0</v>
      </c>
      <c r="T18" s="92">
        <f t="shared" si="20"/>
        <v>0</v>
      </c>
      <c r="U18" s="91">
        <f t="shared" si="15"/>
        <v>0</v>
      </c>
      <c r="V18" s="91">
        <f t="shared" si="16"/>
        <v>0</v>
      </c>
      <c r="W18" s="91">
        <f t="shared" si="17"/>
        <v>0</v>
      </c>
      <c r="X18" s="92">
        <f t="shared" si="21"/>
        <v>0</v>
      </c>
      <c r="Y18" s="92">
        <f t="shared" si="22"/>
        <v>0</v>
      </c>
    </row>
    <row r="19" spans="2:25" x14ac:dyDescent="0.5">
      <c r="B19" s="57"/>
      <c r="C19" s="93"/>
      <c r="D19" s="18"/>
      <c r="E19" s="95">
        <f t="shared" si="5"/>
        <v>-6</v>
      </c>
      <c r="F19" s="25">
        <v>0</v>
      </c>
      <c r="G19" s="64">
        <v>1</v>
      </c>
      <c r="H19" s="65">
        <v>13</v>
      </c>
      <c r="I19" s="91">
        <f t="shared" si="6"/>
        <v>0</v>
      </c>
      <c r="J19" s="91">
        <f t="shared" si="7"/>
        <v>0</v>
      </c>
      <c r="K19" s="91">
        <f t="shared" si="8"/>
        <v>0</v>
      </c>
      <c r="L19" s="92">
        <f t="shared" si="18"/>
        <v>0</v>
      </c>
      <c r="M19" s="91">
        <f t="shared" si="9"/>
        <v>0</v>
      </c>
      <c r="N19" s="91">
        <f t="shared" si="10"/>
        <v>0</v>
      </c>
      <c r="O19" s="91">
        <f t="shared" si="11"/>
        <v>0</v>
      </c>
      <c r="P19" s="92">
        <f t="shared" si="19"/>
        <v>0</v>
      </c>
      <c r="Q19" s="91">
        <f t="shared" si="12"/>
        <v>0</v>
      </c>
      <c r="R19" s="91">
        <f t="shared" si="13"/>
        <v>0</v>
      </c>
      <c r="S19" s="91">
        <f t="shared" si="14"/>
        <v>0</v>
      </c>
      <c r="T19" s="92">
        <f t="shared" si="20"/>
        <v>0</v>
      </c>
      <c r="U19" s="91">
        <f t="shared" si="15"/>
        <v>0</v>
      </c>
      <c r="V19" s="91">
        <f t="shared" si="16"/>
        <v>0</v>
      </c>
      <c r="W19" s="91">
        <f t="shared" si="17"/>
        <v>0</v>
      </c>
      <c r="X19" s="92">
        <f t="shared" si="21"/>
        <v>0</v>
      </c>
      <c r="Y19" s="92">
        <f t="shared" si="22"/>
        <v>0</v>
      </c>
    </row>
    <row r="20" spans="2:25" x14ac:dyDescent="0.5">
      <c r="B20" s="57"/>
      <c r="C20" s="93"/>
      <c r="D20" s="18"/>
      <c r="E20" s="95">
        <f t="shared" si="5"/>
        <v>-6</v>
      </c>
      <c r="F20" s="25">
        <v>0</v>
      </c>
      <c r="G20" s="64">
        <v>1</v>
      </c>
      <c r="H20" s="65">
        <v>13</v>
      </c>
      <c r="I20" s="91">
        <f t="shared" si="6"/>
        <v>0</v>
      </c>
      <c r="J20" s="91">
        <f t="shared" si="7"/>
        <v>0</v>
      </c>
      <c r="K20" s="91">
        <f t="shared" si="8"/>
        <v>0</v>
      </c>
      <c r="L20" s="92">
        <f t="shared" si="18"/>
        <v>0</v>
      </c>
      <c r="M20" s="91">
        <f t="shared" si="9"/>
        <v>0</v>
      </c>
      <c r="N20" s="91">
        <f t="shared" si="10"/>
        <v>0</v>
      </c>
      <c r="O20" s="91">
        <f t="shared" si="11"/>
        <v>0</v>
      </c>
      <c r="P20" s="92">
        <f t="shared" si="19"/>
        <v>0</v>
      </c>
      <c r="Q20" s="91">
        <f t="shared" si="12"/>
        <v>0</v>
      </c>
      <c r="R20" s="91">
        <f t="shared" si="13"/>
        <v>0</v>
      </c>
      <c r="S20" s="91">
        <f t="shared" si="14"/>
        <v>0</v>
      </c>
      <c r="T20" s="92">
        <f t="shared" si="20"/>
        <v>0</v>
      </c>
      <c r="U20" s="91">
        <f t="shared" si="15"/>
        <v>0</v>
      </c>
      <c r="V20" s="91">
        <f t="shared" si="16"/>
        <v>0</v>
      </c>
      <c r="W20" s="91">
        <f t="shared" si="17"/>
        <v>0</v>
      </c>
      <c r="X20" s="92">
        <f t="shared" si="21"/>
        <v>0</v>
      </c>
      <c r="Y20" s="92">
        <f t="shared" si="22"/>
        <v>0</v>
      </c>
    </row>
    <row r="21" spans="2:25" x14ac:dyDescent="0.5">
      <c r="B21" s="57"/>
      <c r="C21" s="93"/>
      <c r="D21" s="18"/>
      <c r="E21" s="95">
        <f t="shared" si="5"/>
        <v>-6</v>
      </c>
      <c r="F21" s="25">
        <v>0</v>
      </c>
      <c r="G21" s="64">
        <v>1</v>
      </c>
      <c r="H21" s="65">
        <v>13</v>
      </c>
      <c r="I21" s="91">
        <f t="shared" si="6"/>
        <v>0</v>
      </c>
      <c r="J21" s="91">
        <f t="shared" si="7"/>
        <v>0</v>
      </c>
      <c r="K21" s="91">
        <f t="shared" si="8"/>
        <v>0</v>
      </c>
      <c r="L21" s="92">
        <f t="shared" si="18"/>
        <v>0</v>
      </c>
      <c r="M21" s="91">
        <f t="shared" si="9"/>
        <v>0</v>
      </c>
      <c r="N21" s="91">
        <f t="shared" si="10"/>
        <v>0</v>
      </c>
      <c r="O21" s="91">
        <f t="shared" si="11"/>
        <v>0</v>
      </c>
      <c r="P21" s="92">
        <f t="shared" si="19"/>
        <v>0</v>
      </c>
      <c r="Q21" s="91">
        <f t="shared" si="12"/>
        <v>0</v>
      </c>
      <c r="R21" s="91">
        <f t="shared" si="13"/>
        <v>0</v>
      </c>
      <c r="S21" s="91">
        <f t="shared" si="14"/>
        <v>0</v>
      </c>
      <c r="T21" s="92">
        <f t="shared" si="20"/>
        <v>0</v>
      </c>
      <c r="U21" s="91">
        <f t="shared" si="15"/>
        <v>0</v>
      </c>
      <c r="V21" s="91">
        <f t="shared" si="16"/>
        <v>0</v>
      </c>
      <c r="W21" s="91">
        <f t="shared" si="17"/>
        <v>0</v>
      </c>
      <c r="X21" s="92">
        <f t="shared" si="21"/>
        <v>0</v>
      </c>
      <c r="Y21" s="92">
        <f t="shared" si="22"/>
        <v>0</v>
      </c>
    </row>
    <row r="22" spans="2:25" x14ac:dyDescent="0.5">
      <c r="B22" s="57"/>
      <c r="C22" s="93"/>
      <c r="D22" s="18"/>
      <c r="E22" s="95">
        <f t="shared" si="5"/>
        <v>-6</v>
      </c>
      <c r="F22" s="25">
        <v>0</v>
      </c>
      <c r="G22" s="64">
        <v>1</v>
      </c>
      <c r="H22" s="65">
        <v>13</v>
      </c>
      <c r="I22" s="91">
        <f t="shared" si="6"/>
        <v>0</v>
      </c>
      <c r="J22" s="91">
        <f t="shared" si="7"/>
        <v>0</v>
      </c>
      <c r="K22" s="91">
        <f t="shared" si="8"/>
        <v>0</v>
      </c>
      <c r="L22" s="92">
        <f t="shared" si="18"/>
        <v>0</v>
      </c>
      <c r="M22" s="91">
        <f t="shared" si="9"/>
        <v>0</v>
      </c>
      <c r="N22" s="91">
        <f t="shared" si="10"/>
        <v>0</v>
      </c>
      <c r="O22" s="91">
        <f t="shared" si="11"/>
        <v>0</v>
      </c>
      <c r="P22" s="92">
        <f t="shared" si="19"/>
        <v>0</v>
      </c>
      <c r="Q22" s="91">
        <f t="shared" si="12"/>
        <v>0</v>
      </c>
      <c r="R22" s="91">
        <f t="shared" si="13"/>
        <v>0</v>
      </c>
      <c r="S22" s="91">
        <f t="shared" si="14"/>
        <v>0</v>
      </c>
      <c r="T22" s="92">
        <f t="shared" si="20"/>
        <v>0</v>
      </c>
      <c r="U22" s="91">
        <f t="shared" si="15"/>
        <v>0</v>
      </c>
      <c r="V22" s="91">
        <f t="shared" si="16"/>
        <v>0</v>
      </c>
      <c r="W22" s="91">
        <f t="shared" si="17"/>
        <v>0</v>
      </c>
      <c r="X22" s="92">
        <f t="shared" si="21"/>
        <v>0</v>
      </c>
      <c r="Y22" s="92">
        <f t="shared" si="22"/>
        <v>0</v>
      </c>
    </row>
    <row r="23" spans="2:25" x14ac:dyDescent="0.5">
      <c r="B23" s="57"/>
      <c r="C23" s="93"/>
      <c r="D23" s="18"/>
      <c r="E23" s="95">
        <f t="shared" si="5"/>
        <v>-6</v>
      </c>
      <c r="F23" s="25">
        <v>0</v>
      </c>
      <c r="G23" s="64">
        <v>1</v>
      </c>
      <c r="H23" s="65">
        <v>13</v>
      </c>
      <c r="I23" s="91">
        <f t="shared" si="6"/>
        <v>0</v>
      </c>
      <c r="J23" s="91">
        <f t="shared" si="7"/>
        <v>0</v>
      </c>
      <c r="K23" s="91">
        <f t="shared" si="8"/>
        <v>0</v>
      </c>
      <c r="L23" s="92">
        <f t="shared" si="18"/>
        <v>0</v>
      </c>
      <c r="M23" s="91">
        <f t="shared" si="9"/>
        <v>0</v>
      </c>
      <c r="N23" s="91">
        <f t="shared" si="10"/>
        <v>0</v>
      </c>
      <c r="O23" s="91">
        <f t="shared" si="11"/>
        <v>0</v>
      </c>
      <c r="P23" s="92">
        <f t="shared" si="19"/>
        <v>0</v>
      </c>
      <c r="Q23" s="91">
        <f t="shared" si="12"/>
        <v>0</v>
      </c>
      <c r="R23" s="91">
        <f t="shared" si="13"/>
        <v>0</v>
      </c>
      <c r="S23" s="91">
        <f t="shared" si="14"/>
        <v>0</v>
      </c>
      <c r="T23" s="92">
        <f t="shared" si="20"/>
        <v>0</v>
      </c>
      <c r="U23" s="91">
        <f t="shared" si="15"/>
        <v>0</v>
      </c>
      <c r="V23" s="91">
        <f t="shared" si="16"/>
        <v>0</v>
      </c>
      <c r="W23" s="91">
        <f t="shared" si="17"/>
        <v>0</v>
      </c>
      <c r="X23" s="92">
        <f t="shared" si="21"/>
        <v>0</v>
      </c>
      <c r="Y23" s="92">
        <f t="shared" si="22"/>
        <v>0</v>
      </c>
    </row>
    <row r="24" spans="2:25" x14ac:dyDescent="0.5">
      <c r="B24" s="57"/>
      <c r="C24" s="93"/>
      <c r="D24" s="18"/>
      <c r="E24" s="95">
        <f t="shared" si="5"/>
        <v>-6</v>
      </c>
      <c r="F24" s="25">
        <v>0</v>
      </c>
      <c r="G24" s="64">
        <v>1</v>
      </c>
      <c r="H24" s="65">
        <v>13</v>
      </c>
      <c r="I24" s="91">
        <f t="shared" si="6"/>
        <v>0</v>
      </c>
      <c r="J24" s="91">
        <f t="shared" si="7"/>
        <v>0</v>
      </c>
      <c r="K24" s="91">
        <f t="shared" si="8"/>
        <v>0</v>
      </c>
      <c r="L24" s="92">
        <f t="shared" si="18"/>
        <v>0</v>
      </c>
      <c r="M24" s="91">
        <f t="shared" si="9"/>
        <v>0</v>
      </c>
      <c r="N24" s="91">
        <f t="shared" si="10"/>
        <v>0</v>
      </c>
      <c r="O24" s="91">
        <f t="shared" si="11"/>
        <v>0</v>
      </c>
      <c r="P24" s="92">
        <f t="shared" si="19"/>
        <v>0</v>
      </c>
      <c r="Q24" s="91">
        <f t="shared" si="12"/>
        <v>0</v>
      </c>
      <c r="R24" s="91">
        <f t="shared" si="13"/>
        <v>0</v>
      </c>
      <c r="S24" s="91">
        <f t="shared" si="14"/>
        <v>0</v>
      </c>
      <c r="T24" s="92">
        <f t="shared" si="20"/>
        <v>0</v>
      </c>
      <c r="U24" s="91">
        <f t="shared" si="15"/>
        <v>0</v>
      </c>
      <c r="V24" s="91">
        <f t="shared" si="16"/>
        <v>0</v>
      </c>
      <c r="W24" s="91">
        <f t="shared" si="17"/>
        <v>0</v>
      </c>
      <c r="X24" s="92">
        <f t="shared" si="21"/>
        <v>0</v>
      </c>
      <c r="Y24" s="92">
        <f t="shared" si="22"/>
        <v>0</v>
      </c>
    </row>
    <row r="25" spans="2:25" x14ac:dyDescent="0.5">
      <c r="B25" s="57"/>
      <c r="C25" s="93"/>
      <c r="D25" s="18"/>
      <c r="E25" s="95">
        <f t="shared" si="5"/>
        <v>-6</v>
      </c>
      <c r="F25" s="25">
        <v>0</v>
      </c>
      <c r="G25" s="64">
        <v>1</v>
      </c>
      <c r="H25" s="65">
        <v>13</v>
      </c>
      <c r="I25" s="91">
        <f t="shared" si="6"/>
        <v>0</v>
      </c>
      <c r="J25" s="91">
        <f t="shared" si="7"/>
        <v>0</v>
      </c>
      <c r="K25" s="91">
        <f t="shared" si="8"/>
        <v>0</v>
      </c>
      <c r="L25" s="92">
        <f t="shared" si="18"/>
        <v>0</v>
      </c>
      <c r="M25" s="91">
        <f t="shared" si="9"/>
        <v>0</v>
      </c>
      <c r="N25" s="91">
        <f t="shared" si="10"/>
        <v>0</v>
      </c>
      <c r="O25" s="91">
        <f t="shared" si="11"/>
        <v>0</v>
      </c>
      <c r="P25" s="92">
        <f t="shared" si="19"/>
        <v>0</v>
      </c>
      <c r="Q25" s="91">
        <f t="shared" si="12"/>
        <v>0</v>
      </c>
      <c r="R25" s="91">
        <f t="shared" si="13"/>
        <v>0</v>
      </c>
      <c r="S25" s="91">
        <f t="shared" si="14"/>
        <v>0</v>
      </c>
      <c r="T25" s="92">
        <f t="shared" si="20"/>
        <v>0</v>
      </c>
      <c r="U25" s="91">
        <f t="shared" si="15"/>
        <v>0</v>
      </c>
      <c r="V25" s="91">
        <f t="shared" si="16"/>
        <v>0</v>
      </c>
      <c r="W25" s="91">
        <f t="shared" si="17"/>
        <v>0</v>
      </c>
      <c r="X25" s="92">
        <f t="shared" si="21"/>
        <v>0</v>
      </c>
      <c r="Y25" s="92">
        <f t="shared" si="22"/>
        <v>0</v>
      </c>
    </row>
    <row r="26" spans="2:25" x14ac:dyDescent="0.5">
      <c r="B26" s="57"/>
      <c r="C26" s="93"/>
      <c r="D26" s="18"/>
      <c r="E26" s="95">
        <f t="shared" si="5"/>
        <v>-6</v>
      </c>
      <c r="F26" s="25">
        <v>0</v>
      </c>
      <c r="G26" s="64">
        <v>1</v>
      </c>
      <c r="H26" s="65">
        <v>13</v>
      </c>
      <c r="I26" s="91">
        <f t="shared" si="6"/>
        <v>0</v>
      </c>
      <c r="J26" s="91">
        <f t="shared" si="7"/>
        <v>0</v>
      </c>
      <c r="K26" s="91">
        <f t="shared" si="8"/>
        <v>0</v>
      </c>
      <c r="L26" s="92">
        <f t="shared" si="18"/>
        <v>0</v>
      </c>
      <c r="M26" s="91">
        <f t="shared" si="9"/>
        <v>0</v>
      </c>
      <c r="N26" s="91">
        <f t="shared" si="10"/>
        <v>0</v>
      </c>
      <c r="O26" s="91">
        <f t="shared" si="11"/>
        <v>0</v>
      </c>
      <c r="P26" s="92">
        <f t="shared" si="19"/>
        <v>0</v>
      </c>
      <c r="Q26" s="91">
        <f t="shared" si="12"/>
        <v>0</v>
      </c>
      <c r="R26" s="91">
        <f t="shared" si="13"/>
        <v>0</v>
      </c>
      <c r="S26" s="91">
        <f t="shared" si="14"/>
        <v>0</v>
      </c>
      <c r="T26" s="92">
        <f t="shared" si="20"/>
        <v>0</v>
      </c>
      <c r="U26" s="91">
        <f t="shared" si="15"/>
        <v>0</v>
      </c>
      <c r="V26" s="91">
        <f t="shared" si="16"/>
        <v>0</v>
      </c>
      <c r="W26" s="91">
        <f t="shared" si="17"/>
        <v>0</v>
      </c>
      <c r="X26" s="92">
        <f t="shared" si="21"/>
        <v>0</v>
      </c>
      <c r="Y26" s="92">
        <f t="shared" si="22"/>
        <v>0</v>
      </c>
    </row>
    <row r="27" spans="2:25" x14ac:dyDescent="0.5">
      <c r="B27" s="57"/>
      <c r="C27" s="93"/>
      <c r="D27" s="18"/>
      <c r="E27" s="95">
        <f t="shared" si="5"/>
        <v>-6</v>
      </c>
      <c r="F27" s="25">
        <v>0</v>
      </c>
      <c r="G27" s="64">
        <v>1</v>
      </c>
      <c r="H27" s="65">
        <v>13</v>
      </c>
      <c r="I27" s="91">
        <f t="shared" si="6"/>
        <v>0</v>
      </c>
      <c r="J27" s="91">
        <f t="shared" si="7"/>
        <v>0</v>
      </c>
      <c r="K27" s="91">
        <f t="shared" si="8"/>
        <v>0</v>
      </c>
      <c r="L27" s="92">
        <f t="shared" si="18"/>
        <v>0</v>
      </c>
      <c r="M27" s="91">
        <f t="shared" si="9"/>
        <v>0</v>
      </c>
      <c r="N27" s="91">
        <f t="shared" si="10"/>
        <v>0</v>
      </c>
      <c r="O27" s="91">
        <f t="shared" si="11"/>
        <v>0</v>
      </c>
      <c r="P27" s="92">
        <f t="shared" si="19"/>
        <v>0</v>
      </c>
      <c r="Q27" s="91">
        <f t="shared" si="12"/>
        <v>0</v>
      </c>
      <c r="R27" s="91">
        <f t="shared" si="13"/>
        <v>0</v>
      </c>
      <c r="S27" s="91">
        <f t="shared" si="14"/>
        <v>0</v>
      </c>
      <c r="T27" s="92">
        <f t="shared" si="20"/>
        <v>0</v>
      </c>
      <c r="U27" s="91">
        <f t="shared" si="15"/>
        <v>0</v>
      </c>
      <c r="V27" s="91">
        <f t="shared" si="16"/>
        <v>0</v>
      </c>
      <c r="W27" s="91">
        <f t="shared" si="17"/>
        <v>0</v>
      </c>
      <c r="X27" s="92">
        <f t="shared" si="21"/>
        <v>0</v>
      </c>
      <c r="Y27" s="92">
        <f t="shared" si="22"/>
        <v>0</v>
      </c>
    </row>
    <row r="28" spans="2:25" x14ac:dyDescent="0.5">
      <c r="B28" s="57"/>
      <c r="C28" s="93"/>
      <c r="D28" s="18"/>
      <c r="E28" s="95">
        <f t="shared" si="5"/>
        <v>-6</v>
      </c>
      <c r="F28" s="25">
        <v>0</v>
      </c>
      <c r="G28" s="64">
        <v>1</v>
      </c>
      <c r="H28" s="65">
        <v>13</v>
      </c>
      <c r="I28" s="91">
        <f t="shared" si="6"/>
        <v>0</v>
      </c>
      <c r="J28" s="91">
        <f t="shared" si="7"/>
        <v>0</v>
      </c>
      <c r="K28" s="91">
        <f t="shared" si="8"/>
        <v>0</v>
      </c>
      <c r="L28" s="92">
        <f t="shared" si="18"/>
        <v>0</v>
      </c>
      <c r="M28" s="91">
        <f t="shared" si="9"/>
        <v>0</v>
      </c>
      <c r="N28" s="91">
        <f t="shared" si="10"/>
        <v>0</v>
      </c>
      <c r="O28" s="91">
        <f t="shared" si="11"/>
        <v>0</v>
      </c>
      <c r="P28" s="92">
        <f t="shared" si="19"/>
        <v>0</v>
      </c>
      <c r="Q28" s="91">
        <f t="shared" si="12"/>
        <v>0</v>
      </c>
      <c r="R28" s="91">
        <f t="shared" si="13"/>
        <v>0</v>
      </c>
      <c r="S28" s="91">
        <f t="shared" si="14"/>
        <v>0</v>
      </c>
      <c r="T28" s="92">
        <f t="shared" si="20"/>
        <v>0</v>
      </c>
      <c r="U28" s="91">
        <f t="shared" si="15"/>
        <v>0</v>
      </c>
      <c r="V28" s="91">
        <f t="shared" si="16"/>
        <v>0</v>
      </c>
      <c r="W28" s="91">
        <f t="shared" si="17"/>
        <v>0</v>
      </c>
      <c r="X28" s="92">
        <f t="shared" si="21"/>
        <v>0</v>
      </c>
      <c r="Y28" s="92">
        <f t="shared" si="22"/>
        <v>0</v>
      </c>
    </row>
    <row r="29" spans="2:25" x14ac:dyDescent="0.5">
      <c r="B29" s="57"/>
      <c r="C29" s="93"/>
      <c r="D29" s="18"/>
      <c r="E29" s="95">
        <f t="shared" si="5"/>
        <v>-6</v>
      </c>
      <c r="F29" s="25">
        <v>0</v>
      </c>
      <c r="G29" s="64">
        <v>1</v>
      </c>
      <c r="H29" s="65">
        <v>13</v>
      </c>
      <c r="I29" s="91">
        <f t="shared" si="6"/>
        <v>0</v>
      </c>
      <c r="J29" s="91">
        <f t="shared" si="7"/>
        <v>0</v>
      </c>
      <c r="K29" s="91">
        <f t="shared" si="8"/>
        <v>0</v>
      </c>
      <c r="L29" s="92">
        <f t="shared" si="18"/>
        <v>0</v>
      </c>
      <c r="M29" s="91">
        <f t="shared" si="9"/>
        <v>0</v>
      </c>
      <c r="N29" s="91">
        <f t="shared" si="10"/>
        <v>0</v>
      </c>
      <c r="O29" s="91">
        <f t="shared" si="11"/>
        <v>0</v>
      </c>
      <c r="P29" s="92">
        <f t="shared" si="19"/>
        <v>0</v>
      </c>
      <c r="Q29" s="91">
        <f t="shared" si="12"/>
        <v>0</v>
      </c>
      <c r="R29" s="91">
        <f t="shared" si="13"/>
        <v>0</v>
      </c>
      <c r="S29" s="91">
        <f t="shared" si="14"/>
        <v>0</v>
      </c>
      <c r="T29" s="92">
        <f t="shared" si="20"/>
        <v>0</v>
      </c>
      <c r="U29" s="91">
        <f t="shared" si="15"/>
        <v>0</v>
      </c>
      <c r="V29" s="91">
        <f t="shared" si="16"/>
        <v>0</v>
      </c>
      <c r="W29" s="91">
        <f t="shared" si="17"/>
        <v>0</v>
      </c>
      <c r="X29" s="92">
        <f t="shared" si="21"/>
        <v>0</v>
      </c>
      <c r="Y29" s="92">
        <f t="shared" si="22"/>
        <v>0</v>
      </c>
    </row>
    <row r="30" spans="2:25" x14ac:dyDescent="0.5">
      <c r="B30" s="57"/>
      <c r="C30" s="93"/>
      <c r="D30" s="18"/>
      <c r="E30" s="95">
        <f t="shared" si="5"/>
        <v>-6</v>
      </c>
      <c r="F30" s="25">
        <v>0</v>
      </c>
      <c r="G30" s="64">
        <v>1</v>
      </c>
      <c r="H30" s="65">
        <v>13</v>
      </c>
      <c r="I30" s="91">
        <f t="shared" si="6"/>
        <v>0</v>
      </c>
      <c r="J30" s="91">
        <f t="shared" si="7"/>
        <v>0</v>
      </c>
      <c r="K30" s="91">
        <f t="shared" si="8"/>
        <v>0</v>
      </c>
      <c r="L30" s="92">
        <f t="shared" si="18"/>
        <v>0</v>
      </c>
      <c r="M30" s="91">
        <f t="shared" si="9"/>
        <v>0</v>
      </c>
      <c r="N30" s="91">
        <f t="shared" si="10"/>
        <v>0</v>
      </c>
      <c r="O30" s="91">
        <f t="shared" si="11"/>
        <v>0</v>
      </c>
      <c r="P30" s="92">
        <f t="shared" si="19"/>
        <v>0</v>
      </c>
      <c r="Q30" s="91">
        <f t="shared" si="12"/>
        <v>0</v>
      </c>
      <c r="R30" s="91">
        <f t="shared" si="13"/>
        <v>0</v>
      </c>
      <c r="S30" s="91">
        <f t="shared" si="14"/>
        <v>0</v>
      </c>
      <c r="T30" s="92">
        <f t="shared" si="20"/>
        <v>0</v>
      </c>
      <c r="U30" s="91">
        <f t="shared" si="15"/>
        <v>0</v>
      </c>
      <c r="V30" s="91">
        <f t="shared" si="16"/>
        <v>0</v>
      </c>
      <c r="W30" s="91">
        <f t="shared" si="17"/>
        <v>0</v>
      </c>
      <c r="X30" s="92">
        <f t="shared" si="21"/>
        <v>0</v>
      </c>
      <c r="Y30" s="92">
        <f t="shared" si="22"/>
        <v>0</v>
      </c>
    </row>
    <row r="31" spans="2:25" x14ac:dyDescent="0.5">
      <c r="C31" s="102" t="s">
        <v>45</v>
      </c>
      <c r="E31" s="94"/>
      <c r="F31" s="94"/>
      <c r="G31" s="94"/>
      <c r="H31" s="94"/>
      <c r="I31" s="94"/>
      <c r="J31" s="94"/>
      <c r="K31" s="94"/>
    </row>
    <row r="32" spans="2:25" x14ac:dyDescent="0.5">
      <c r="E32" s="94"/>
      <c r="F32" s="94"/>
      <c r="G32" s="94"/>
      <c r="H32" s="94"/>
      <c r="I32" s="94"/>
      <c r="J32" s="94"/>
      <c r="K32" s="94"/>
    </row>
    <row r="33" spans="2:6" x14ac:dyDescent="0.5">
      <c r="E33" s="94"/>
      <c r="F33" s="28"/>
    </row>
    <row r="34" spans="2:6" x14ac:dyDescent="0.5">
      <c r="E34" s="94"/>
      <c r="F34" s="28"/>
    </row>
    <row r="35" spans="2:6" x14ac:dyDescent="0.5">
      <c r="E35" s="94"/>
      <c r="F35" s="28"/>
    </row>
    <row r="36" spans="2:6" x14ac:dyDescent="0.5">
      <c r="E36" s="94"/>
      <c r="F36" s="28"/>
    </row>
    <row r="37" spans="2:6" x14ac:dyDescent="0.5">
      <c r="E37" s="94"/>
      <c r="F37" s="28"/>
    </row>
    <row r="38" spans="2:6" x14ac:dyDescent="0.5">
      <c r="E38" s="94"/>
      <c r="F38" s="28"/>
    </row>
    <row r="39" spans="2:6" x14ac:dyDescent="0.5">
      <c r="E39" s="94"/>
      <c r="F39" s="28"/>
    </row>
    <row r="40" spans="2:6" x14ac:dyDescent="0.5">
      <c r="E40" s="94"/>
      <c r="F40" s="28"/>
    </row>
    <row r="41" spans="2:6" x14ac:dyDescent="0.5">
      <c r="E41" s="94"/>
      <c r="F41" s="28"/>
    </row>
    <row r="42" spans="2:6" x14ac:dyDescent="0.5">
      <c r="B42" s="30"/>
      <c r="C42" s="30"/>
      <c r="D42" s="28"/>
      <c r="E42" s="28"/>
      <c r="F42" s="28"/>
    </row>
    <row r="43" spans="2:6" x14ac:dyDescent="0.5">
      <c r="B43" s="30"/>
      <c r="C43" s="30"/>
      <c r="D43" s="28"/>
    </row>
    <row r="44" spans="2:6" x14ac:dyDescent="0.5">
      <c r="B44" s="30"/>
      <c r="C44" s="30"/>
      <c r="D44" s="28"/>
    </row>
    <row r="45" spans="2:6" x14ac:dyDescent="0.5">
      <c r="B45" s="30"/>
      <c r="C45" s="30"/>
      <c r="D45" s="28"/>
    </row>
    <row r="46" spans="2:6" x14ac:dyDescent="0.5">
      <c r="B46" s="30"/>
      <c r="C46" s="30"/>
      <c r="D46" s="28"/>
      <c r="E46" s="28"/>
      <c r="F46" s="38"/>
    </row>
    <row r="47" spans="2:6" x14ac:dyDescent="0.5">
      <c r="B47" s="30"/>
      <c r="C47" s="30"/>
      <c r="D47" s="28"/>
      <c r="E47" s="28"/>
      <c r="F47" s="38"/>
    </row>
    <row r="48" spans="2:6" x14ac:dyDescent="0.5">
      <c r="B48" s="30"/>
      <c r="C48" s="30"/>
      <c r="D48" s="28"/>
      <c r="E48" s="28"/>
      <c r="F48" s="38"/>
    </row>
    <row r="49" spans="2:25" x14ac:dyDescent="0.5">
      <c r="B49" s="30"/>
      <c r="C49" s="30"/>
      <c r="D49" s="28"/>
      <c r="E49" s="28"/>
      <c r="F49" s="38"/>
    </row>
    <row r="50" spans="2:25" x14ac:dyDescent="0.5">
      <c r="B50" s="30"/>
      <c r="C50" s="30"/>
      <c r="D50" s="28"/>
      <c r="E50" s="28"/>
      <c r="F50" s="38"/>
    </row>
    <row r="51" spans="2:25" x14ac:dyDescent="0.5">
      <c r="B51" s="30"/>
      <c r="C51" s="30"/>
      <c r="D51" s="28"/>
      <c r="E51" s="28"/>
      <c r="F51" s="38"/>
    </row>
    <row r="52" spans="2:25" x14ac:dyDescent="0.5">
      <c r="B52" s="30"/>
      <c r="C52" s="30"/>
      <c r="D52" s="28"/>
      <c r="E52" s="28"/>
      <c r="F52" s="38"/>
    </row>
    <row r="53" spans="2:25" x14ac:dyDescent="0.5">
      <c r="B53" s="30"/>
      <c r="C53" s="30"/>
      <c r="D53" s="28"/>
      <c r="E53" s="28"/>
      <c r="F53" s="38"/>
    </row>
    <row r="54" spans="2:25" x14ac:dyDescent="0.5">
      <c r="B54" s="30"/>
      <c r="C54" s="30"/>
      <c r="D54" s="36"/>
      <c r="E54" s="32"/>
      <c r="F54" s="38"/>
    </row>
    <row r="55" spans="2:25" x14ac:dyDescent="0.5">
      <c r="B55" s="30"/>
      <c r="C55" s="30"/>
      <c r="D55" s="36"/>
      <c r="E55" s="46"/>
      <c r="F55" s="38"/>
    </row>
    <row r="56" spans="2:25" x14ac:dyDescent="0.5">
      <c r="B56" s="33"/>
      <c r="C56" s="33"/>
      <c r="D56" s="36"/>
      <c r="E56" s="46"/>
      <c r="F56" s="99"/>
    </row>
    <row r="57" spans="2:25" x14ac:dyDescent="0.5">
      <c r="B57" s="34"/>
      <c r="C57" s="34"/>
      <c r="D57" s="47"/>
      <c r="E57" s="50"/>
      <c r="F57" s="48"/>
      <c r="G57" s="49"/>
      <c r="H57" s="23"/>
      <c r="I57" s="23"/>
      <c r="J57" s="23"/>
      <c r="K57" s="23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</row>
    <row r="58" spans="2:25" x14ac:dyDescent="0.5">
      <c r="B58" s="34"/>
      <c r="C58" s="34"/>
      <c r="D58" s="47"/>
      <c r="E58" s="50"/>
      <c r="F58" s="48"/>
      <c r="G58" s="49"/>
      <c r="H58" s="23"/>
      <c r="I58" s="23"/>
      <c r="J58" s="23"/>
      <c r="K58" s="23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2:25" x14ac:dyDescent="0.5">
      <c r="B59" s="34"/>
      <c r="C59" s="34"/>
      <c r="D59" s="47"/>
      <c r="E59" s="50"/>
      <c r="F59" s="48"/>
      <c r="G59" s="49"/>
      <c r="H59" s="23"/>
      <c r="I59" s="23"/>
      <c r="J59" s="23"/>
      <c r="K59" s="23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</row>
    <row r="60" spans="2:25" x14ac:dyDescent="0.5">
      <c r="B60" s="35"/>
      <c r="C60" s="35"/>
      <c r="D60" s="47"/>
      <c r="E60" s="50"/>
      <c r="F60" s="48"/>
      <c r="G60" s="49"/>
      <c r="H60" s="23"/>
      <c r="I60" s="23"/>
      <c r="J60" s="23"/>
      <c r="K60" s="23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</row>
    <row r="61" spans="2:25" x14ac:dyDescent="0.5">
      <c r="B61" s="35"/>
      <c r="C61" s="35"/>
      <c r="D61" s="47"/>
      <c r="E61" s="50"/>
      <c r="F61" s="48"/>
      <c r="G61" s="49"/>
      <c r="H61" s="23"/>
      <c r="I61" s="23"/>
      <c r="J61" s="23"/>
      <c r="K61" s="23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2:25" x14ac:dyDescent="0.5">
      <c r="B62" s="35"/>
      <c r="C62" s="35"/>
      <c r="D62" s="47"/>
      <c r="E62" s="50"/>
      <c r="F62" s="48"/>
      <c r="G62" s="49"/>
      <c r="H62" s="23"/>
      <c r="I62" s="23"/>
      <c r="J62" s="23"/>
      <c r="K62" s="23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</row>
    <row r="63" spans="2:25" x14ac:dyDescent="0.5">
      <c r="B63" s="31"/>
      <c r="C63" s="31"/>
      <c r="D63" s="36"/>
      <c r="E63" s="46"/>
      <c r="F63" s="38"/>
      <c r="G63" s="44"/>
      <c r="H63" s="22"/>
      <c r="I63" s="22"/>
      <c r="J63" s="22"/>
      <c r="K63" s="22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0"/>
    </row>
    <row r="64" spans="2:25" x14ac:dyDescent="0.5">
      <c r="B64" s="30"/>
      <c r="C64" s="30"/>
      <c r="D64" s="36"/>
      <c r="E64" s="46"/>
      <c r="F64" s="44"/>
      <c r="G64" s="13"/>
      <c r="H64" s="22"/>
      <c r="I64" s="22"/>
      <c r="J64" s="22"/>
      <c r="K64" s="22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</row>
    <row r="65" spans="2:25" x14ac:dyDescent="0.5">
      <c r="B65" s="30"/>
      <c r="C65" s="30"/>
      <c r="D65" s="29"/>
      <c r="E65" s="32"/>
      <c r="F65" s="38"/>
      <c r="G65" s="13"/>
      <c r="H65" s="22"/>
      <c r="I65" s="22"/>
      <c r="J65" s="22"/>
      <c r="K65" s="22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99"/>
    </row>
    <row r="66" spans="2:25" x14ac:dyDescent="0.5">
      <c r="B66" s="30"/>
      <c r="C66" s="30"/>
      <c r="D66" s="36"/>
      <c r="E66" s="46"/>
      <c r="F66" s="38"/>
      <c r="G66" s="99"/>
      <c r="H66" s="27"/>
      <c r="I66" s="27"/>
      <c r="J66" s="27"/>
      <c r="K66" s="2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24"/>
    </row>
    <row r="67" spans="2:25" x14ac:dyDescent="0.5">
      <c r="B67" s="37"/>
      <c r="C67" s="37"/>
      <c r="D67" s="36"/>
      <c r="E67" s="46"/>
      <c r="F67" s="99"/>
      <c r="G67" s="49"/>
      <c r="H67" s="23"/>
      <c r="I67" s="23"/>
      <c r="J67" s="23"/>
      <c r="K67" s="23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</row>
    <row r="68" spans="2:25" x14ac:dyDescent="0.5">
      <c r="B68" s="35"/>
      <c r="C68" s="35"/>
      <c r="D68" s="36"/>
      <c r="E68" s="27"/>
      <c r="F68" s="48"/>
      <c r="G68" s="49"/>
      <c r="H68" s="23"/>
      <c r="I68" s="23"/>
      <c r="J68" s="23"/>
      <c r="K68" s="23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6"/>
    </row>
    <row r="69" spans="2:25" x14ac:dyDescent="0.5">
      <c r="B69" s="35"/>
      <c r="C69" s="35"/>
      <c r="D69" s="47"/>
      <c r="E69" s="50"/>
      <c r="F69" s="48"/>
      <c r="G69" s="49"/>
      <c r="H69" s="23"/>
      <c r="I69" s="23"/>
      <c r="J69" s="23"/>
      <c r="K69" s="2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</row>
    <row r="70" spans="2:25" x14ac:dyDescent="0.5">
      <c r="B70" s="28"/>
      <c r="C70" s="28"/>
      <c r="D70" s="47"/>
      <c r="E70" s="50"/>
      <c r="F70" s="48"/>
      <c r="G70" s="49"/>
      <c r="H70" s="23"/>
      <c r="I70" s="23"/>
      <c r="J70" s="23"/>
      <c r="K70" s="23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</row>
    <row r="71" spans="2:25" x14ac:dyDescent="0.5">
      <c r="B71" s="28"/>
      <c r="C71" s="28"/>
      <c r="D71" s="47"/>
      <c r="E71" s="50"/>
      <c r="F71" s="48"/>
      <c r="G71" s="49"/>
      <c r="H71" s="23"/>
      <c r="I71" s="23"/>
      <c r="J71" s="23"/>
      <c r="K71" s="23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</row>
    <row r="72" spans="2:25" x14ac:dyDescent="0.5">
      <c r="B72" s="28"/>
      <c r="C72" s="28"/>
      <c r="D72" s="47"/>
      <c r="E72" s="50"/>
      <c r="F72" s="48"/>
      <c r="G72" s="49"/>
      <c r="H72" s="23"/>
      <c r="I72" s="23"/>
      <c r="J72" s="23"/>
      <c r="K72" s="23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</row>
    <row r="73" spans="2:25" x14ac:dyDescent="0.5">
      <c r="B73" s="34"/>
      <c r="C73" s="34"/>
      <c r="D73" s="47"/>
      <c r="E73" s="50"/>
      <c r="F73" s="48"/>
      <c r="G73" s="49"/>
      <c r="H73" s="23"/>
      <c r="I73" s="23"/>
      <c r="J73" s="23"/>
      <c r="K73" s="23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</row>
    <row r="74" spans="2:25" x14ac:dyDescent="0.5">
      <c r="B74" s="34"/>
      <c r="C74" s="34"/>
      <c r="D74" s="47"/>
      <c r="E74" s="50"/>
      <c r="F74" s="48"/>
      <c r="G74" s="49"/>
      <c r="H74" s="23"/>
      <c r="I74" s="23"/>
      <c r="J74" s="23"/>
      <c r="K74" s="23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2:25" x14ac:dyDescent="0.5">
      <c r="B75" s="34"/>
      <c r="C75" s="34"/>
      <c r="D75" s="47"/>
      <c r="E75" s="50"/>
      <c r="F75" s="48"/>
      <c r="G75" s="49"/>
      <c r="H75" s="23"/>
      <c r="I75" s="23"/>
      <c r="J75" s="23"/>
      <c r="K75" s="23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</row>
    <row r="76" spans="2:25" x14ac:dyDescent="0.5">
      <c r="B76" s="34"/>
      <c r="C76" s="34"/>
      <c r="D76" s="47"/>
      <c r="E76" s="50"/>
      <c r="F76" s="48"/>
      <c r="G76" s="49"/>
      <c r="H76" s="23"/>
      <c r="I76" s="23"/>
      <c r="J76" s="23"/>
      <c r="K76" s="23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</row>
    <row r="77" spans="2:25" x14ac:dyDescent="0.5">
      <c r="B77" s="34"/>
      <c r="C77" s="34"/>
      <c r="D77" s="47"/>
      <c r="E77" s="50"/>
      <c r="F77" s="48"/>
      <c r="G77" s="30"/>
      <c r="H77" s="30"/>
      <c r="I77" s="30"/>
      <c r="J77" s="30"/>
      <c r="K77" s="30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</row>
    <row r="78" spans="2:25" x14ac:dyDescent="0.5">
      <c r="B78" s="34"/>
      <c r="C78" s="34"/>
      <c r="D78" s="47"/>
      <c r="E78" s="50"/>
      <c r="F78" s="30"/>
      <c r="G78" s="13"/>
      <c r="H78" s="46"/>
      <c r="I78" s="46"/>
      <c r="J78" s="46"/>
      <c r="K78" s="46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</row>
    <row r="79" spans="2:25" x14ac:dyDescent="0.5">
      <c r="B79" s="30"/>
      <c r="C79" s="30"/>
      <c r="D79" s="30"/>
      <c r="E79" s="30"/>
      <c r="F79" s="13"/>
      <c r="G79" s="13"/>
      <c r="H79" s="46"/>
      <c r="I79" s="46"/>
      <c r="J79" s="46"/>
      <c r="K79" s="46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</row>
    <row r="80" spans="2:25" x14ac:dyDescent="0.5">
      <c r="B80" s="30"/>
      <c r="C80" s="30"/>
      <c r="D80" s="36"/>
      <c r="E80" s="46"/>
      <c r="F80" s="13"/>
      <c r="G80" s="13"/>
      <c r="H80" s="46"/>
      <c r="I80" s="46"/>
      <c r="J80" s="46"/>
      <c r="K80" s="46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2:25" x14ac:dyDescent="0.5">
      <c r="B81" s="31"/>
      <c r="C81" s="31"/>
      <c r="D81" s="36"/>
      <c r="E81" s="46"/>
      <c r="F81" s="13"/>
      <c r="G81" s="13"/>
      <c r="H81" s="46"/>
      <c r="I81" s="46"/>
      <c r="J81" s="46"/>
      <c r="K81" s="46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24"/>
    </row>
    <row r="82" spans="2:25" x14ac:dyDescent="0.5">
      <c r="B82" s="30"/>
      <c r="C82" s="30"/>
      <c r="D82" s="36"/>
      <c r="E82" s="46"/>
      <c r="F82" s="13"/>
      <c r="G82" s="13"/>
      <c r="H82" s="46"/>
      <c r="I82" s="46"/>
      <c r="J82" s="46"/>
      <c r="K82" s="46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24"/>
    </row>
    <row r="83" spans="2:25" x14ac:dyDescent="0.5">
      <c r="B83" s="30"/>
      <c r="C83" s="30"/>
      <c r="D83" s="36"/>
      <c r="E83" s="46"/>
      <c r="F83" s="13"/>
      <c r="G83" s="13"/>
      <c r="H83" s="46"/>
      <c r="I83" s="46"/>
      <c r="J83" s="46"/>
      <c r="K83" s="46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24"/>
    </row>
    <row r="84" spans="2:25" x14ac:dyDescent="0.5">
      <c r="B84" s="31"/>
      <c r="C84" s="31"/>
      <c r="D84" s="36"/>
      <c r="E84" s="46"/>
      <c r="F84" s="13"/>
      <c r="G84" s="13"/>
      <c r="H84" s="46"/>
      <c r="I84" s="46"/>
      <c r="J84" s="46"/>
      <c r="K84" s="46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</row>
    <row r="85" spans="2:25" x14ac:dyDescent="0.5">
      <c r="B85" s="31"/>
      <c r="C85" s="31"/>
      <c r="D85" s="36"/>
      <c r="E85" s="46"/>
      <c r="F85" s="13"/>
      <c r="G85" s="30"/>
      <c r="H85" s="36"/>
      <c r="I85" s="36"/>
      <c r="J85" s="36"/>
      <c r="K85" s="36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</row>
    <row r="86" spans="2:25" x14ac:dyDescent="0.5">
      <c r="B86" s="31"/>
      <c r="C86" s="31"/>
      <c r="D86" s="36"/>
      <c r="E86" s="46"/>
      <c r="F86" s="30"/>
      <c r="G86" s="30"/>
      <c r="H86" s="36"/>
      <c r="I86" s="36"/>
      <c r="J86" s="36"/>
      <c r="K86" s="36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</row>
    <row r="87" spans="2:25" x14ac:dyDescent="0.5">
      <c r="B87" s="31"/>
      <c r="C87" s="31"/>
      <c r="D87" s="36"/>
      <c r="E87" s="36"/>
      <c r="F87" s="30"/>
      <c r="G87" s="30"/>
      <c r="H87" s="36"/>
      <c r="I87" s="36"/>
      <c r="J87" s="36"/>
      <c r="K87" s="36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</row>
    <row r="88" spans="2:25" x14ac:dyDescent="0.5">
      <c r="B88" s="31"/>
      <c r="C88" s="31"/>
      <c r="D88" s="36"/>
      <c r="E88" s="36"/>
      <c r="F88" s="30"/>
      <c r="G88" s="13"/>
      <c r="H88" s="46"/>
      <c r="I88" s="46"/>
      <c r="J88" s="46"/>
      <c r="K88" s="46"/>
      <c r="L88" s="30"/>
      <c r="M88" s="30"/>
      <c r="N88" s="30"/>
      <c r="O88" s="30"/>
      <c r="P88" s="13"/>
      <c r="Q88" s="13"/>
      <c r="R88" s="13"/>
      <c r="S88" s="13"/>
      <c r="T88" s="13"/>
      <c r="U88" s="13"/>
      <c r="V88" s="13"/>
      <c r="W88" s="13"/>
      <c r="X88" s="13"/>
      <c r="Y88" s="13"/>
    </row>
    <row r="89" spans="2:25" x14ac:dyDescent="0.5">
      <c r="B89" s="31"/>
      <c r="C89" s="31"/>
      <c r="D89" s="36"/>
      <c r="E89" s="36"/>
      <c r="F89" s="13"/>
      <c r="G89" s="13"/>
      <c r="H89" s="46"/>
      <c r="I89" s="46"/>
      <c r="J89" s="46"/>
      <c r="K89" s="46"/>
      <c r="L89" s="30"/>
      <c r="M89" s="30"/>
      <c r="N89" s="30"/>
      <c r="O89" s="30"/>
      <c r="P89" s="13"/>
      <c r="Q89" s="13"/>
      <c r="R89" s="13"/>
      <c r="S89" s="13"/>
      <c r="T89" s="13"/>
      <c r="U89" s="13"/>
      <c r="V89" s="13"/>
      <c r="W89" s="13"/>
      <c r="X89" s="13"/>
      <c r="Y89" s="13"/>
    </row>
    <row r="90" spans="2:25" x14ac:dyDescent="0.5">
      <c r="B90" s="31"/>
      <c r="C90" s="31"/>
      <c r="D90" s="36"/>
      <c r="E90" s="46"/>
      <c r="F90" s="13"/>
      <c r="G90" s="13"/>
      <c r="H90" s="46"/>
      <c r="I90" s="46"/>
      <c r="J90" s="46"/>
      <c r="K90" s="46"/>
      <c r="L90" s="30"/>
      <c r="M90" s="30"/>
      <c r="N90" s="30"/>
      <c r="O90" s="30"/>
      <c r="P90" s="13"/>
      <c r="Q90" s="13"/>
      <c r="R90" s="13"/>
      <c r="S90" s="13"/>
      <c r="T90" s="13"/>
      <c r="U90" s="13"/>
      <c r="V90" s="13"/>
      <c r="W90" s="13"/>
      <c r="X90" s="13"/>
      <c r="Y90" s="13"/>
    </row>
    <row r="91" spans="2:25" x14ac:dyDescent="0.5">
      <c r="B91" s="31"/>
      <c r="C91" s="31"/>
      <c r="D91" s="36"/>
      <c r="E91" s="46"/>
      <c r="F91" s="13"/>
      <c r="G91" s="13"/>
      <c r="H91" s="46"/>
      <c r="I91" s="46"/>
      <c r="J91" s="46"/>
      <c r="K91" s="46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</row>
    <row r="92" spans="2:25" x14ac:dyDescent="0.5">
      <c r="B92" s="31"/>
      <c r="C92" s="31"/>
      <c r="D92" s="36"/>
      <c r="E92" s="46"/>
      <c r="F92" s="13"/>
      <c r="G92" s="13"/>
      <c r="H92" s="46"/>
      <c r="I92" s="46"/>
      <c r="J92" s="46"/>
      <c r="K92" s="46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</row>
    <row r="93" spans="2:25" x14ac:dyDescent="0.5">
      <c r="B93" s="31"/>
      <c r="C93" s="31"/>
      <c r="D93" s="36"/>
      <c r="E93" s="46"/>
      <c r="F93" s="13"/>
      <c r="G93" s="13"/>
      <c r="H93" s="46"/>
      <c r="I93" s="46"/>
      <c r="J93" s="46"/>
      <c r="K93" s="46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</row>
    <row r="94" spans="2:25" x14ac:dyDescent="0.5">
      <c r="B94" s="31"/>
      <c r="C94" s="31"/>
      <c r="D94" s="36"/>
      <c r="E94" s="46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</row>
    <row r="95" spans="2:25" x14ac:dyDescent="0.5">
      <c r="B95" s="31"/>
      <c r="C95" s="31"/>
      <c r="D95" s="36"/>
      <c r="E95" s="46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</row>
    <row r="96" spans="2:25" x14ac:dyDescent="0.5">
      <c r="B96" s="31"/>
      <c r="C96" s="31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</row>
    <row r="97" spans="2:25" x14ac:dyDescent="0.5">
      <c r="B97" s="31"/>
      <c r="C97" s="31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</row>
    <row r="98" spans="2:25" x14ac:dyDescent="0.5">
      <c r="B98" s="31"/>
      <c r="C98" s="31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</row>
    <row r="99" spans="2:25" x14ac:dyDescent="0.5">
      <c r="B99" s="31"/>
      <c r="C99" s="31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</row>
    <row r="100" spans="2:25" x14ac:dyDescent="0.5">
      <c r="B100" s="31"/>
      <c r="C100" s="31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</row>
    <row r="101" spans="2:25" x14ac:dyDescent="0.5">
      <c r="B101" s="31"/>
      <c r="C101" s="31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</row>
    <row r="102" spans="2:25" x14ac:dyDescent="0.5">
      <c r="B102" s="31"/>
      <c r="C102" s="31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</row>
    <row r="103" spans="2:25" x14ac:dyDescent="0.5">
      <c r="B103" s="31"/>
      <c r="C103" s="31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</row>
    <row r="104" spans="2:25" x14ac:dyDescent="0.5">
      <c r="B104" s="31"/>
      <c r="C104" s="31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</row>
    <row r="105" spans="2:25" x14ac:dyDescent="0.5">
      <c r="B105" s="31"/>
      <c r="C105" s="31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</row>
    <row r="106" spans="2:25" x14ac:dyDescent="0.5">
      <c r="B106" s="31"/>
      <c r="C106" s="31"/>
      <c r="D106" s="13"/>
      <c r="E106" s="13"/>
      <c r="F106" s="13"/>
      <c r="H106" s="20"/>
      <c r="I106" s="20"/>
      <c r="J106" s="20"/>
      <c r="K106" s="20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</row>
    <row r="107" spans="2:25" x14ac:dyDescent="0.5">
      <c r="B107" s="31"/>
      <c r="C107" s="31"/>
      <c r="D107" s="13"/>
      <c r="E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</row>
    <row r="108" spans="2:25" x14ac:dyDescent="0.5">
      <c r="B108" s="31"/>
      <c r="C108" s="31"/>
      <c r="D108" s="20"/>
      <c r="E108" s="20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</row>
    <row r="109" spans="2:25" x14ac:dyDescent="0.5">
      <c r="B109" s="9"/>
      <c r="C109" s="9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</row>
  </sheetData>
  <mergeCells count="10">
    <mergeCell ref="I2:Y2"/>
    <mergeCell ref="B8:C8"/>
    <mergeCell ref="G8:H8"/>
    <mergeCell ref="B9:C9"/>
    <mergeCell ref="D9:D12"/>
    <mergeCell ref="E9:E12"/>
    <mergeCell ref="F9:F12"/>
    <mergeCell ref="G9:G12"/>
    <mergeCell ref="H9:H12"/>
    <mergeCell ref="C11:C12"/>
  </mergeCells>
  <conditionalFormatting sqref="F68:F75 F57:F61">
    <cfRule type="expression" dxfId="3" priority="1" stopIfTrue="1">
      <formula>$D58="BD"</formula>
    </cfRule>
  </conditionalFormatting>
  <conditionalFormatting sqref="F76:F77">
    <cfRule type="expression" dxfId="2" priority="3" stopIfTrue="1">
      <formula>$D77="BD"</formula>
    </cfRule>
  </conditionalFormatting>
  <conditionalFormatting sqref="F13:F30">
    <cfRule type="expression" dxfId="1" priority="2">
      <formula>$D13="SCM"</formula>
    </cfRule>
  </conditionalFormatting>
  <conditionalFormatting sqref="F62">
    <cfRule type="expression" dxfId="0" priority="4" stopIfTrue="1">
      <formula>#REF!="BD"</formula>
    </cfRule>
  </conditionalFormatting>
  <dataValidations count="1">
    <dataValidation type="list" allowBlank="1" showInputMessage="1" showErrorMessage="1" sqref="D69:D78 D57:D62" xr:uid="{89E7B4F3-E9EC-4181-949E-0FE1C93186D1}">
      <formula1>"SCM,BD,Blend"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FFA42B-B37C-4C16-A5C3-F055E457B668}">
          <x14:formula1>
            <xm:f>'Macro Variables'!$C$8:$C$10</xm:f>
          </x14:formula1>
          <xm:sqref>D13:D30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8DF3F-DA9A-45F8-AF99-CAA1526928B4}">
  <dimension ref="A4:S13"/>
  <sheetViews>
    <sheetView workbookViewId="0">
      <selection activeCell="C13" sqref="C13:S13"/>
    </sheetView>
  </sheetViews>
  <sheetFormatPr defaultRowHeight="14.25" outlineLevelCol="2" x14ac:dyDescent="0.45"/>
  <cols>
    <col min="1" max="1" width="9.06640625" style="20"/>
    <col min="2" max="2" width="22.06640625" customWidth="1"/>
    <col min="3" max="3" width="11.86328125" customWidth="1" outlineLevel="2"/>
    <col min="4" max="4" width="9.3984375" customWidth="1" outlineLevel="2"/>
    <col min="5" max="5" width="10.86328125" customWidth="1" outlineLevel="2"/>
    <col min="6" max="6" width="10.86328125" customWidth="1" outlineLevel="1"/>
    <col min="7" max="8" width="9.3984375" customWidth="1" outlineLevel="2"/>
    <col min="9" max="9" width="10.86328125" customWidth="1" outlineLevel="2"/>
    <col min="10" max="10" width="10.86328125" customWidth="1" outlineLevel="1"/>
    <col min="11" max="12" width="9.3984375" customWidth="1" outlineLevel="2"/>
    <col min="13" max="13" width="10.86328125" customWidth="1" outlineLevel="2"/>
    <col min="14" max="14" width="10.86328125" customWidth="1" outlineLevel="1"/>
    <col min="15" max="16" width="9.3984375" customWidth="1" outlineLevel="2"/>
    <col min="17" max="17" width="10.86328125" customWidth="1" outlineLevel="2"/>
    <col min="18" max="18" width="10.86328125" customWidth="1" outlineLevel="1"/>
    <col min="19" max="19" width="11.86328125" bestFit="1" customWidth="1"/>
  </cols>
  <sheetData>
    <row r="4" spans="2:19" x14ac:dyDescent="0.45">
      <c r="B4" s="116" t="s">
        <v>51</v>
      </c>
      <c r="C4" s="118" t="str">
        <f>'Region #1'!I3</f>
        <v>January</v>
      </c>
      <c r="D4" s="118" t="str">
        <f>'Region #1'!J3</f>
        <v>February</v>
      </c>
      <c r="E4" s="118" t="str">
        <f>'Region #1'!K3</f>
        <v>March</v>
      </c>
      <c r="F4" s="118" t="str">
        <f>'Region #1'!L3</f>
        <v>Q1</v>
      </c>
      <c r="G4" s="118" t="str">
        <f>'Region #1'!M3</f>
        <v>April</v>
      </c>
      <c r="H4" s="118" t="str">
        <f>'Region #1'!N3</f>
        <v>May</v>
      </c>
      <c r="I4" s="118" t="str">
        <f>'Region #1'!O3</f>
        <v>June</v>
      </c>
      <c r="J4" s="118" t="str">
        <f>'Region #1'!P3</f>
        <v>Q2</v>
      </c>
      <c r="K4" s="118" t="str">
        <f>'Region #1'!Q3</f>
        <v>July</v>
      </c>
      <c r="L4" s="118" t="str">
        <f>'Region #1'!R3</f>
        <v>August</v>
      </c>
      <c r="M4" s="118" t="str">
        <f>'Region #1'!S3</f>
        <v>September</v>
      </c>
      <c r="N4" s="118" t="str">
        <f>'Region #1'!T3</f>
        <v>Q3</v>
      </c>
      <c r="O4" s="118" t="str">
        <f>'Region #1'!U3</f>
        <v>October</v>
      </c>
      <c r="P4" s="118" t="str">
        <f>'Region #1'!V3</f>
        <v>November</v>
      </c>
      <c r="Q4" s="118" t="str">
        <f>'Region #1'!W3</f>
        <v>December</v>
      </c>
      <c r="R4" s="118" t="str">
        <f>'Region #1'!X3</f>
        <v>Q4</v>
      </c>
      <c r="S4" s="118" t="str">
        <f>'Region #1'!Y3</f>
        <v>FY 2020</v>
      </c>
    </row>
    <row r="5" spans="2:19" x14ac:dyDescent="0.45">
      <c r="B5" s="117" t="str">
        <f>'Region #1'!H4</f>
        <v>Zig Zigler</v>
      </c>
      <c r="C5" s="119">
        <f>'Region #1'!I4</f>
        <v>126000</v>
      </c>
      <c r="D5" s="119">
        <f>'Region #1'!J4</f>
        <v>210000</v>
      </c>
      <c r="E5" s="119">
        <f>'Region #1'!K4</f>
        <v>504000</v>
      </c>
      <c r="F5" s="119">
        <f>'Region #1'!L4</f>
        <v>840000</v>
      </c>
      <c r="G5" s="119">
        <f>'Region #1'!M4</f>
        <v>138000</v>
      </c>
      <c r="H5" s="119">
        <f>'Region #1'!N4</f>
        <v>230000</v>
      </c>
      <c r="I5" s="119">
        <f>'Region #1'!O4</f>
        <v>552000</v>
      </c>
      <c r="J5" s="119">
        <f>'Region #1'!P4</f>
        <v>920000</v>
      </c>
      <c r="K5" s="119">
        <f>'Region #1'!Q4</f>
        <v>150000</v>
      </c>
      <c r="L5" s="119">
        <f>'Region #1'!R4</f>
        <v>250000</v>
      </c>
      <c r="M5" s="119">
        <f>'Region #1'!S4</f>
        <v>600000</v>
      </c>
      <c r="N5" s="119">
        <f>'Region #1'!T4</f>
        <v>1000000</v>
      </c>
      <c r="O5" s="119">
        <f>'Region #1'!U4</f>
        <v>186000</v>
      </c>
      <c r="P5" s="119">
        <f>'Region #1'!V4</f>
        <v>310000</v>
      </c>
      <c r="Q5" s="119">
        <f>'Region #1'!W4</f>
        <v>744000</v>
      </c>
      <c r="R5" s="119">
        <f>'Region #1'!X4</f>
        <v>1240000</v>
      </c>
      <c r="S5" s="119">
        <f>'Region #1'!Y4</f>
        <v>4000000</v>
      </c>
    </row>
    <row r="6" spans="2:19" x14ac:dyDescent="0.45">
      <c r="B6" s="117" t="str">
        <f>'Region #2'!H4</f>
        <v>Bill Gates</v>
      </c>
      <c r="C6" s="119">
        <f>'Region #2'!I4</f>
        <v>100800</v>
      </c>
      <c r="D6" s="119">
        <f>'Region #2'!J4</f>
        <v>168000</v>
      </c>
      <c r="E6" s="119">
        <f>'Region #2'!K4</f>
        <v>403200</v>
      </c>
      <c r="F6" s="119">
        <f>'Region #2'!L4</f>
        <v>672000</v>
      </c>
      <c r="G6" s="119">
        <f>'Region #2'!M4</f>
        <v>110400</v>
      </c>
      <c r="H6" s="119">
        <f>'Region #2'!N4</f>
        <v>184000</v>
      </c>
      <c r="I6" s="119">
        <f>'Region #2'!O4</f>
        <v>441600</v>
      </c>
      <c r="J6" s="119">
        <f>'Region #2'!P4</f>
        <v>736000</v>
      </c>
      <c r="K6" s="119">
        <f>'Region #2'!Q4</f>
        <v>120000</v>
      </c>
      <c r="L6" s="119">
        <f>'Region #2'!R4</f>
        <v>200000</v>
      </c>
      <c r="M6" s="119">
        <f>'Region #2'!S4</f>
        <v>480000</v>
      </c>
      <c r="N6" s="119">
        <f>'Region #2'!T4</f>
        <v>800000</v>
      </c>
      <c r="O6" s="119">
        <f>'Region #2'!U4</f>
        <v>148800</v>
      </c>
      <c r="P6" s="119">
        <f>'Region #2'!V4</f>
        <v>248000</v>
      </c>
      <c r="Q6" s="119">
        <f>'Region #2'!W4</f>
        <v>595200</v>
      </c>
      <c r="R6" s="119">
        <f>'Region #2'!X4</f>
        <v>992000</v>
      </c>
      <c r="S6" s="119">
        <f>'Region #2'!Y4</f>
        <v>3200000</v>
      </c>
    </row>
    <row r="7" spans="2:19" x14ac:dyDescent="0.45">
      <c r="B7" s="117" t="str">
        <f>'Region #3'!H4</f>
        <v>Jeff Bezos</v>
      </c>
      <c r="C7" s="119">
        <f>'Region #3'!I4</f>
        <v>75600</v>
      </c>
      <c r="D7" s="119">
        <f>'Region #3'!J4</f>
        <v>126000</v>
      </c>
      <c r="E7" s="119">
        <f>'Region #3'!K4</f>
        <v>302400</v>
      </c>
      <c r="F7" s="119">
        <f>'Region #3'!L4</f>
        <v>504000</v>
      </c>
      <c r="G7" s="119">
        <f>'Region #3'!M4</f>
        <v>82800</v>
      </c>
      <c r="H7" s="119">
        <f>'Region #3'!N4</f>
        <v>138000</v>
      </c>
      <c r="I7" s="119">
        <f>'Region #3'!O4</f>
        <v>331200</v>
      </c>
      <c r="J7" s="119">
        <f>'Region #3'!P4</f>
        <v>552000</v>
      </c>
      <c r="K7" s="119">
        <f>'Region #3'!Q4</f>
        <v>90000</v>
      </c>
      <c r="L7" s="119">
        <f>'Region #3'!R4</f>
        <v>150000</v>
      </c>
      <c r="M7" s="119">
        <f>'Region #3'!S4</f>
        <v>360000</v>
      </c>
      <c r="N7" s="119">
        <f>'Region #3'!T4</f>
        <v>600000</v>
      </c>
      <c r="O7" s="119">
        <f>'Region #3'!U4</f>
        <v>111600</v>
      </c>
      <c r="P7" s="119">
        <f>'Region #3'!V4</f>
        <v>186000</v>
      </c>
      <c r="Q7" s="119">
        <f>'Region #3'!W4</f>
        <v>446400</v>
      </c>
      <c r="R7" s="119">
        <f>'Region #3'!X4</f>
        <v>744000</v>
      </c>
      <c r="S7" s="119">
        <f>'Region #3'!Y4</f>
        <v>2400000</v>
      </c>
    </row>
    <row r="9" spans="2:19" x14ac:dyDescent="0.45">
      <c r="B9" s="116" t="s">
        <v>59</v>
      </c>
      <c r="C9" s="121">
        <f>SUM(C5:C8)</f>
        <v>302400</v>
      </c>
      <c r="D9" s="121">
        <f t="shared" ref="D9:S9" si="0">SUM(D5:D8)</f>
        <v>504000</v>
      </c>
      <c r="E9" s="121">
        <f t="shared" si="0"/>
        <v>1209600</v>
      </c>
      <c r="F9" s="121">
        <f t="shared" si="0"/>
        <v>2016000</v>
      </c>
      <c r="G9" s="121">
        <f t="shared" si="0"/>
        <v>331200</v>
      </c>
      <c r="H9" s="121">
        <f t="shared" si="0"/>
        <v>552000</v>
      </c>
      <c r="I9" s="121">
        <f t="shared" si="0"/>
        <v>1324800</v>
      </c>
      <c r="J9" s="121">
        <f t="shared" si="0"/>
        <v>2208000</v>
      </c>
      <c r="K9" s="121">
        <f t="shared" si="0"/>
        <v>360000</v>
      </c>
      <c r="L9" s="121">
        <f t="shared" si="0"/>
        <v>600000</v>
      </c>
      <c r="M9" s="121">
        <f t="shared" si="0"/>
        <v>1440000</v>
      </c>
      <c r="N9" s="121">
        <f t="shared" si="0"/>
        <v>2400000</v>
      </c>
      <c r="O9" s="121">
        <f t="shared" si="0"/>
        <v>446400</v>
      </c>
      <c r="P9" s="121">
        <f t="shared" si="0"/>
        <v>744000</v>
      </c>
      <c r="Q9" s="121">
        <f t="shared" si="0"/>
        <v>1785600</v>
      </c>
      <c r="R9" s="121">
        <f t="shared" si="0"/>
        <v>2976000</v>
      </c>
      <c r="S9" s="121">
        <f t="shared" si="0"/>
        <v>9600000</v>
      </c>
    </row>
    <row r="10" spans="2:19" x14ac:dyDescent="0.45">
      <c r="B10" s="116"/>
    </row>
    <row r="11" spans="2:19" ht="15.75" x14ac:dyDescent="0.5">
      <c r="B11" s="116" t="s">
        <v>52</v>
      </c>
      <c r="C11" s="120">
        <f>$S$11</f>
        <v>0.05</v>
      </c>
      <c r="D11" s="120">
        <f t="shared" ref="D11:R11" si="1">$S$11</f>
        <v>0.05</v>
      </c>
      <c r="E11" s="120">
        <f t="shared" si="1"/>
        <v>0.05</v>
      </c>
      <c r="F11" s="120">
        <f t="shared" si="1"/>
        <v>0.05</v>
      </c>
      <c r="G11" s="120">
        <f t="shared" si="1"/>
        <v>0.05</v>
      </c>
      <c r="H11" s="120">
        <f t="shared" si="1"/>
        <v>0.05</v>
      </c>
      <c r="I11" s="120">
        <f t="shared" si="1"/>
        <v>0.05</v>
      </c>
      <c r="J11" s="120">
        <f t="shared" si="1"/>
        <v>0.05</v>
      </c>
      <c r="K11" s="120">
        <f t="shared" si="1"/>
        <v>0.05</v>
      </c>
      <c r="L11" s="120">
        <f t="shared" si="1"/>
        <v>0.05</v>
      </c>
      <c r="M11" s="120">
        <f t="shared" si="1"/>
        <v>0.05</v>
      </c>
      <c r="N11" s="120">
        <f t="shared" si="1"/>
        <v>0.05</v>
      </c>
      <c r="O11" s="120">
        <f t="shared" si="1"/>
        <v>0.05</v>
      </c>
      <c r="P11" s="120">
        <f t="shared" si="1"/>
        <v>0.05</v>
      </c>
      <c r="Q11" s="120">
        <f t="shared" si="1"/>
        <v>0.05</v>
      </c>
      <c r="R11" s="120">
        <f t="shared" si="1"/>
        <v>0.05</v>
      </c>
      <c r="S11" s="5">
        <v>0.05</v>
      </c>
    </row>
    <row r="12" spans="2:19" x14ac:dyDescent="0.45">
      <c r="B12" s="116"/>
    </row>
    <row r="13" spans="2:19" x14ac:dyDescent="0.45">
      <c r="B13" s="116" t="s">
        <v>53</v>
      </c>
      <c r="C13" s="121">
        <f>C9/(1+C11)</f>
        <v>288000</v>
      </c>
      <c r="D13" s="121">
        <f t="shared" ref="D13:S13" si="2">D9/(1+D11)</f>
        <v>480000</v>
      </c>
      <c r="E13" s="121">
        <f t="shared" si="2"/>
        <v>1152000</v>
      </c>
      <c r="F13" s="121">
        <f t="shared" si="2"/>
        <v>1920000</v>
      </c>
      <c r="G13" s="121">
        <f t="shared" si="2"/>
        <v>315428.57142857142</v>
      </c>
      <c r="H13" s="121">
        <f t="shared" si="2"/>
        <v>525714.28571428568</v>
      </c>
      <c r="I13" s="121">
        <f t="shared" si="2"/>
        <v>1261714.2857142857</v>
      </c>
      <c r="J13" s="121">
        <f t="shared" si="2"/>
        <v>2102857.1428571427</v>
      </c>
      <c r="K13" s="121">
        <f t="shared" si="2"/>
        <v>342857.14285714284</v>
      </c>
      <c r="L13" s="121">
        <f t="shared" si="2"/>
        <v>571428.57142857136</v>
      </c>
      <c r="M13" s="121">
        <f t="shared" si="2"/>
        <v>1371428.5714285714</v>
      </c>
      <c r="N13" s="121">
        <f t="shared" si="2"/>
        <v>2285714.2857142854</v>
      </c>
      <c r="O13" s="121">
        <f t="shared" si="2"/>
        <v>425142.8571428571</v>
      </c>
      <c r="P13" s="121">
        <f t="shared" si="2"/>
        <v>708571.42857142852</v>
      </c>
      <c r="Q13" s="121">
        <f t="shared" si="2"/>
        <v>1700571.4285714284</v>
      </c>
      <c r="R13" s="121">
        <f t="shared" si="2"/>
        <v>2834285.7142857141</v>
      </c>
      <c r="S13" s="121">
        <f t="shared" si="2"/>
        <v>9142857.1428571418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34</vt:i4>
      </vt:variant>
    </vt:vector>
  </HeadingPairs>
  <TitlesOfParts>
    <vt:vector size="39" baseType="lpstr">
      <vt:lpstr>Macro Variables</vt:lpstr>
      <vt:lpstr>Region #1</vt:lpstr>
      <vt:lpstr>Region #2</vt:lpstr>
      <vt:lpstr>Region #3</vt:lpstr>
      <vt:lpstr>Summary</vt:lpstr>
      <vt:lpstr>Fiscal_Year_Start</vt:lpstr>
      <vt:lpstr>M1_Seasonality_Ramp</vt:lpstr>
      <vt:lpstr>M2_Seasonality_Ramp</vt:lpstr>
      <vt:lpstr>M3_Seasonality_Ramp</vt:lpstr>
      <vt:lpstr>Mgrs_Overassignment</vt:lpstr>
      <vt:lpstr>Q1_Seasonality_Ramp</vt:lpstr>
      <vt:lpstr>Q2_Seasonality_Ramp</vt:lpstr>
      <vt:lpstr>Q3_Seasonality_Ramp</vt:lpstr>
      <vt:lpstr>Q4_Seasonality_Ramp</vt:lpstr>
      <vt:lpstr>Quota_Rounding_Zeros</vt:lpstr>
      <vt:lpstr>Role_1</vt:lpstr>
      <vt:lpstr>Role_1_Month_1_New_Hire_Ramp</vt:lpstr>
      <vt:lpstr>Role_1_Month_2_New_Hire_Ramp</vt:lpstr>
      <vt:lpstr>Role_1_Month_3_New_Hire_Ramp</vt:lpstr>
      <vt:lpstr>Role_1_Month_4_New_Hire_Ramp</vt:lpstr>
      <vt:lpstr>Role_1_Month_5_New_Hire_Ramp</vt:lpstr>
      <vt:lpstr>Role_1_Month_6_New_Hire_Ramp</vt:lpstr>
      <vt:lpstr>Role_1_Quota</vt:lpstr>
      <vt:lpstr>Role_2</vt:lpstr>
      <vt:lpstr>Role_2_Month_1_New_Hire_Ramp</vt:lpstr>
      <vt:lpstr>Role_2_Month_2_New_Hire_Ramp</vt:lpstr>
      <vt:lpstr>Role_2_Month_3_New_Hire_Ramp</vt:lpstr>
      <vt:lpstr>Role_2_Month_4_New_Hire_Ramp</vt:lpstr>
      <vt:lpstr>Role_2_Month_5_New_Hire_Ramp</vt:lpstr>
      <vt:lpstr>Role_2_Month_6_New_Hire_Ramp</vt:lpstr>
      <vt:lpstr>Role_2_Quota</vt:lpstr>
      <vt:lpstr>Role_3</vt:lpstr>
      <vt:lpstr>Role_3_Month_1_New_Hire_Ramp</vt:lpstr>
      <vt:lpstr>Role_3_Month_2_New_Hire_Ramp</vt:lpstr>
      <vt:lpstr>Role_3_Month_3_New_Hire_Ramp</vt:lpstr>
      <vt:lpstr>Role_3_Month_4_New_Hire_Ramp</vt:lpstr>
      <vt:lpstr>Role_3_Month_5_New_Hire_Ramp</vt:lpstr>
      <vt:lpstr>Role_3_Month_6_New_Hire_Ramp</vt:lpstr>
      <vt:lpstr>Role_3_Quota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Bacon</dc:creator>
  <cp:lastModifiedBy>Bob Bacon</cp:lastModifiedBy>
  <cp:lastPrinted>2014-11-10T16:28:32Z</cp:lastPrinted>
  <dcterms:created xsi:type="dcterms:W3CDTF">2014-04-29T22:46:47Z</dcterms:created>
  <dcterms:modified xsi:type="dcterms:W3CDTF">2020-05-11T18:03:21Z</dcterms:modified>
</cp:coreProperties>
</file>